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Sheet1!$F$2:$F$17</definedName>
    <definedName name="solver_cvg" localSheetId="0" hidden="1">0.0001</definedName>
    <definedName name="solver_drv" localSheetId="0" hidden="1">2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1" localSheetId="0" hidden="1">Sheet1!$F$18</definedName>
    <definedName name="solver_lhs2" localSheetId="0" hidden="1">Sheet1!$F$2:$F$17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Sheet1!$B$24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5</definedName>
    <definedName name="solver_rhs1" localSheetId="0" hidden="1">Sheet1!$F$20</definedName>
    <definedName name="solver_rhs2" localSheetId="0" hidden="1">binary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25725"/>
</workbook>
</file>

<file path=xl/calcChain.xml><?xml version="1.0" encoding="utf-8"?>
<calcChain xmlns="http://schemas.openxmlformats.org/spreadsheetml/2006/main">
  <c r="B19" i="1"/>
  <c r="Y2"/>
  <c r="Y3"/>
  <c r="Y4"/>
  <c r="Y5"/>
  <c r="Y6"/>
  <c r="Y7"/>
  <c r="Y8"/>
  <c r="Y9"/>
  <c r="Y10"/>
  <c r="Y11"/>
  <c r="Y12"/>
  <c r="Y13"/>
  <c r="Y14"/>
  <c r="Y15"/>
  <c r="Y16"/>
  <c r="Y17"/>
  <c r="D18" l="1"/>
  <c r="B16"/>
  <c r="B18" s="1"/>
  <c r="B13" l="1"/>
  <c r="B25"/>
  <c r="F18"/>
  <c r="AI19"/>
  <c r="AI18"/>
  <c r="AF19"/>
  <c r="AF18"/>
  <c r="AC19"/>
  <c r="AC18"/>
  <c r="P18"/>
  <c r="P19"/>
  <c r="M18"/>
  <c r="M19"/>
  <c r="J19"/>
  <c r="J18"/>
  <c r="J21" l="1"/>
  <c r="J22"/>
  <c r="J23"/>
  <c r="AC22"/>
  <c r="AI24"/>
  <c r="AJ3" s="1"/>
  <c r="AK3" s="1"/>
  <c r="AF24"/>
  <c r="AF21"/>
  <c r="AC24"/>
  <c r="AC21"/>
  <c r="AI21"/>
  <c r="AI22"/>
  <c r="AI23"/>
  <c r="AG3"/>
  <c r="AH3" s="1"/>
  <c r="AF22"/>
  <c r="AF23"/>
  <c r="AC23"/>
  <c r="P22"/>
  <c r="Y19"/>
  <c r="Y18"/>
  <c r="M23"/>
  <c r="J24"/>
  <c r="P23"/>
  <c r="M24"/>
  <c r="N7" s="1"/>
  <c r="M21"/>
  <c r="M22"/>
  <c r="P21"/>
  <c r="P24"/>
  <c r="AG15" l="1"/>
  <c r="AH15" s="1"/>
  <c r="K7"/>
  <c r="L7" s="1"/>
  <c r="K17"/>
  <c r="K2"/>
  <c r="L2" s="1"/>
  <c r="AD8"/>
  <c r="AE8" s="1"/>
  <c r="AD7"/>
  <c r="AE7" s="1"/>
  <c r="Q8"/>
  <c r="K11"/>
  <c r="L11" s="1"/>
  <c r="AJ14"/>
  <c r="AK14" s="1"/>
  <c r="AG8"/>
  <c r="AH8" s="1"/>
  <c r="AG6"/>
  <c r="AH6" s="1"/>
  <c r="AJ10"/>
  <c r="AK10" s="1"/>
  <c r="AJ9"/>
  <c r="AK9" s="1"/>
  <c r="AJ2"/>
  <c r="AK2" s="1"/>
  <c r="AJ4"/>
  <c r="AK4" s="1"/>
  <c r="AG9"/>
  <c r="AH9" s="1"/>
  <c r="AG7"/>
  <c r="AH7" s="1"/>
  <c r="AD4"/>
  <c r="AE4" s="1"/>
  <c r="AD12"/>
  <c r="AE12" s="1"/>
  <c r="AD16"/>
  <c r="AE16" s="1"/>
  <c r="AD6"/>
  <c r="AE6" s="1"/>
  <c r="AD10"/>
  <c r="AE10" s="1"/>
  <c r="AD14"/>
  <c r="AE14" s="1"/>
  <c r="AD2"/>
  <c r="AE2" s="1"/>
  <c r="AD3"/>
  <c r="AE3" s="1"/>
  <c r="AD11"/>
  <c r="AE11" s="1"/>
  <c r="AD15"/>
  <c r="AE15" s="1"/>
  <c r="AD5"/>
  <c r="AE5" s="1"/>
  <c r="AD9"/>
  <c r="AE9" s="1"/>
  <c r="AD13"/>
  <c r="AE13" s="1"/>
  <c r="AD17"/>
  <c r="AE17" s="1"/>
  <c r="AJ5"/>
  <c r="AK5" s="1"/>
  <c r="AJ7"/>
  <c r="AK7" s="1"/>
  <c r="AJ8"/>
  <c r="AK8" s="1"/>
  <c r="AJ6"/>
  <c r="AK6" s="1"/>
  <c r="AJ11"/>
  <c r="AK11" s="1"/>
  <c r="AJ12"/>
  <c r="AK12" s="1"/>
  <c r="AJ13"/>
  <c r="AK13" s="1"/>
  <c r="AJ15"/>
  <c r="AK15" s="1"/>
  <c r="AJ16"/>
  <c r="AK16" s="1"/>
  <c r="AJ17"/>
  <c r="AK17" s="1"/>
  <c r="AG5"/>
  <c r="AH5" s="1"/>
  <c r="AG4"/>
  <c r="AH4" s="1"/>
  <c r="AG2"/>
  <c r="AH2" s="1"/>
  <c r="AG13"/>
  <c r="AH13" s="1"/>
  <c r="AG12"/>
  <c r="AH12" s="1"/>
  <c r="AG10"/>
  <c r="AH10" s="1"/>
  <c r="AG11"/>
  <c r="AH11" s="1"/>
  <c r="AG17"/>
  <c r="AH17" s="1"/>
  <c r="AG16"/>
  <c r="AH16" s="1"/>
  <c r="AG14"/>
  <c r="AH14" s="1"/>
  <c r="Y23"/>
  <c r="Y21"/>
  <c r="Y24"/>
  <c r="Y22"/>
  <c r="K8"/>
  <c r="L8" s="1"/>
  <c r="K4"/>
  <c r="L4" s="1"/>
  <c r="K5"/>
  <c r="L5" s="1"/>
  <c r="K14"/>
  <c r="L14" s="1"/>
  <c r="K3"/>
  <c r="L3" s="1"/>
  <c r="K9"/>
  <c r="L9" s="1"/>
  <c r="K12"/>
  <c r="L12" s="1"/>
  <c r="K13"/>
  <c r="L13" s="1"/>
  <c r="K6"/>
  <c r="L6" s="1"/>
  <c r="K16"/>
  <c r="L16" s="1"/>
  <c r="L17"/>
  <c r="K10"/>
  <c r="L10" s="1"/>
  <c r="K15"/>
  <c r="L15" s="1"/>
  <c r="N4"/>
  <c r="O4" s="1"/>
  <c r="N8"/>
  <c r="O8" s="1"/>
  <c r="N12"/>
  <c r="O12" s="1"/>
  <c r="N16"/>
  <c r="O16" s="1"/>
  <c r="N5"/>
  <c r="O5" s="1"/>
  <c r="N9"/>
  <c r="O9" s="1"/>
  <c r="N13"/>
  <c r="O13" s="1"/>
  <c r="N17"/>
  <c r="O17" s="1"/>
  <c r="N6"/>
  <c r="O6" s="1"/>
  <c r="N10"/>
  <c r="O10" s="1"/>
  <c r="N14"/>
  <c r="O14" s="1"/>
  <c r="N2"/>
  <c r="O2" s="1"/>
  <c r="N3"/>
  <c r="O3" s="1"/>
  <c r="O7"/>
  <c r="N11"/>
  <c r="O11" s="1"/>
  <c r="N15"/>
  <c r="O15" s="1"/>
  <c r="Q3"/>
  <c r="R3" s="1"/>
  <c r="Q7"/>
  <c r="R7" s="1"/>
  <c r="Q11"/>
  <c r="R11" s="1"/>
  <c r="Q15"/>
  <c r="R15" s="1"/>
  <c r="Q5"/>
  <c r="R5" s="1"/>
  <c r="Q9"/>
  <c r="R9" s="1"/>
  <c r="Q13"/>
  <c r="R13" s="1"/>
  <c r="Q17"/>
  <c r="R17" s="1"/>
  <c r="Q6"/>
  <c r="R6" s="1"/>
  <c r="Q10"/>
  <c r="R10" s="1"/>
  <c r="Q14"/>
  <c r="R14" s="1"/>
  <c r="Q2"/>
  <c r="R2" s="1"/>
  <c r="Q4"/>
  <c r="R4" s="1"/>
  <c r="R8"/>
  <c r="Q12"/>
  <c r="R12" s="1"/>
  <c r="Q16"/>
  <c r="R16" s="1"/>
  <c r="Z8" l="1"/>
  <c r="AA8" s="1"/>
  <c r="B21"/>
  <c r="B23"/>
  <c r="B22"/>
  <c r="Z7"/>
  <c r="AA7" s="1"/>
  <c r="B20"/>
  <c r="Z3"/>
  <c r="AA3" s="1"/>
  <c r="Z12"/>
  <c r="AA12" s="1"/>
  <c r="Z5"/>
  <c r="AA5" s="1"/>
  <c r="Z2"/>
  <c r="AA2" s="1"/>
  <c r="Z17"/>
  <c r="AA17" s="1"/>
  <c r="Z15"/>
  <c r="AA15" s="1"/>
  <c r="Z4"/>
  <c r="AA4" s="1"/>
  <c r="Z9"/>
  <c r="AA9" s="1"/>
  <c r="Z13"/>
  <c r="AA13" s="1"/>
  <c r="Z14"/>
  <c r="AA14" s="1"/>
  <c r="Z16"/>
  <c r="AA16" s="1"/>
  <c r="Z6"/>
  <c r="AA6" s="1"/>
  <c r="Z10"/>
  <c r="AA10" s="1"/>
  <c r="Z11"/>
  <c r="AA11" s="1"/>
  <c r="B24" l="1"/>
  <c r="B26" s="1"/>
</calcChain>
</file>

<file path=xl/comments1.xml><?xml version="1.0" encoding="utf-8"?>
<comments xmlns="http://schemas.openxmlformats.org/spreadsheetml/2006/main">
  <authors>
    <author>Raymond Strecker</author>
  </authors>
  <commentList>
    <comment ref="AD6" authorId="0">
      <text>
        <r>
          <rPr>
            <sz val="9"/>
            <color indexed="81"/>
            <rFont val="Tahoma"/>
            <family val="2"/>
          </rPr>
          <t>6- to reverse the rank right?</t>
        </r>
      </text>
    </comment>
    <comment ref="Y13" authorId="0">
      <text>
        <r>
          <rPr>
            <b/>
            <sz val="9"/>
            <color indexed="81"/>
            <rFont val="Tahoma"/>
            <family val="2"/>
          </rPr>
          <t xml:space="preserve">Why 128-…
</t>
        </r>
      </text>
    </comment>
  </commentList>
</comments>
</file>

<file path=xl/sharedStrings.xml><?xml version="1.0" encoding="utf-8"?>
<sst xmlns="http://schemas.openxmlformats.org/spreadsheetml/2006/main" count="118" uniqueCount="72">
  <si>
    <t>Neighborhood</t>
  </si>
  <si>
    <t>Travel Time to Times Square</t>
  </si>
  <si>
    <t>Travel Time to Fulton</t>
  </si>
  <si>
    <t>Financial District</t>
  </si>
  <si>
    <t>TriBeCa</t>
  </si>
  <si>
    <t>Chinatown</t>
  </si>
  <si>
    <t>SoHo</t>
  </si>
  <si>
    <t>Lower East Side</t>
  </si>
  <si>
    <t>Greenwich Village</t>
  </si>
  <si>
    <t>East Village</t>
  </si>
  <si>
    <t>Chelsea</t>
  </si>
  <si>
    <t>Gramercy</t>
  </si>
  <si>
    <t>Murray Hill</t>
  </si>
  <si>
    <t>Midtown West</t>
  </si>
  <si>
    <t>Midtown East</t>
  </si>
  <si>
    <t>Upper West Side</t>
  </si>
  <si>
    <t>Upper East Side</t>
  </si>
  <si>
    <t>Mornigside Heights</t>
  </si>
  <si>
    <t>Harlem</t>
  </si>
  <si>
    <t>Travel Time to Columbus Circle</t>
  </si>
  <si>
    <t>Travel Time to Union Square</t>
  </si>
  <si>
    <t>Travel Accessibility Rate</t>
  </si>
  <si>
    <t>Safe Rank</t>
  </si>
  <si>
    <t># Restaurants Per 1M Sq. Ft.</t>
  </si>
  <si>
    <t># Bars Per 1M Sq. Ft.</t>
  </si>
  <si>
    <t># Trains Per 1M Sq. Ft.</t>
  </si>
  <si>
    <t># Subway Stations Per 1M Sq. Ft.</t>
  </si>
  <si>
    <t># Trees Per 1M Sq. Ft.</t>
  </si>
  <si>
    <t>Area (Sq. Ft.)</t>
  </si>
  <si>
    <t>Inputs:</t>
  </si>
  <si>
    <t>Neighborhood where I work:</t>
  </si>
  <si>
    <t>Apartment size I am looking for:</t>
  </si>
  <si>
    <t>Studio</t>
  </si>
  <si>
    <t>(Studio/1BR/2BR)</t>
  </si>
  <si>
    <t>Priority of general accessability:</t>
  </si>
  <si>
    <t>Maximum apt budget (per month):</t>
  </si>
  <si>
    <t>Average cost for Studio (per month)</t>
  </si>
  <si>
    <t>Average cost for 1BR (per month)</t>
  </si>
  <si>
    <t>Average cost for 2BR (per month)</t>
  </si>
  <si>
    <t>Comments:</t>
  </si>
  <si>
    <t>Where should you live?</t>
  </si>
  <si>
    <t>Index</t>
  </si>
  <si>
    <t>1BR</t>
  </si>
  <si>
    <t>2BR</t>
  </si>
  <si>
    <t>Total Utility:</t>
  </si>
  <si>
    <t>The sum should be 100</t>
  </si>
  <si>
    <t>Priority of safety:</t>
  </si>
  <si>
    <t>Priority of workplace accessability:</t>
  </si>
  <si>
    <t>Priority of park variety:</t>
  </si>
  <si>
    <t>Priority of bar variety:</t>
  </si>
  <si>
    <t>Priority of restaurant variety:</t>
  </si>
  <si>
    <t>Total:</t>
  </si>
  <si>
    <t>=</t>
  </si>
  <si>
    <t>&lt;=</t>
  </si>
  <si>
    <t>Rank</t>
  </si>
  <si>
    <t>Utility for 1st Rank</t>
  </si>
  <si>
    <t>Utility for 2nd Rank</t>
  </si>
  <si>
    <t>Utility for 3rd Rank</t>
  </si>
  <si>
    <t>Utility for 4th Rank</t>
  </si>
  <si>
    <t>Utility for 5th Rank</t>
  </si>
  <si>
    <t>Utility</t>
  </si>
  <si>
    <t>Restaurant utility:</t>
  </si>
  <si>
    <t>Bar utility:</t>
  </si>
  <si>
    <t>Park utility:</t>
  </si>
  <si>
    <t>General accessability utility:</t>
  </si>
  <si>
    <t>Priority of apartment cost:</t>
  </si>
  <si>
    <t>Cost utility:</t>
  </si>
  <si>
    <t>Outputs:</t>
  </si>
  <si>
    <t>Maximum allowable commute time (minutes):</t>
  </si>
  <si>
    <t>Workplace accessability utility:</t>
  </si>
  <si>
    <t>Commute time to work:</t>
  </si>
  <si>
    <t>Cost of living: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</si>
</sst>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 style="thick">
        <color rgb="FF0070C0"/>
      </right>
      <top/>
      <bottom/>
      <diagonal/>
    </border>
    <border>
      <left style="thick">
        <color rgb="FF0070C0"/>
      </left>
      <right style="thick">
        <color rgb="FF0070C0"/>
      </right>
      <top/>
      <bottom style="thick">
        <color rgb="FF0070C0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>
      <alignment vertical="center"/>
    </xf>
  </cellStyleXfs>
  <cellXfs count="75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9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NumberFormat="1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/>
    <xf numFmtId="3" fontId="0" fillId="0" borderId="6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quotePrefix="1" applyAlignment="1">
      <alignment horizontal="center"/>
    </xf>
    <xf numFmtId="44" fontId="0" fillId="0" borderId="0" xfId="1" applyFont="1" applyBorder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0" fillId="0" borderId="14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6" xfId="0" applyBorder="1" applyAlignment="1">
      <alignment horizontal="center"/>
    </xf>
    <xf numFmtId="6" fontId="0" fillId="0" borderId="0" xfId="0" applyNumberFormat="1" applyBorder="1" applyAlignment="1">
      <alignment horizontal="center"/>
    </xf>
    <xf numFmtId="6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27" xfId="0" applyBorder="1"/>
    <xf numFmtId="0" fontId="2" fillId="0" borderId="18" xfId="0" applyFont="1" applyBorder="1" applyAlignment="1">
      <alignment horizontal="center"/>
    </xf>
    <xf numFmtId="0" fontId="0" fillId="0" borderId="28" xfId="0" applyBorder="1"/>
    <xf numFmtId="6" fontId="0" fillId="0" borderId="26" xfId="0" applyNumberFormat="1" applyBorder="1" applyAlignment="1">
      <alignment horizontal="center"/>
    </xf>
    <xf numFmtId="0" fontId="0" fillId="0" borderId="18" xfId="0" applyBorder="1"/>
    <xf numFmtId="0" fontId="0" fillId="0" borderId="18" xfId="0" applyFill="1" applyBorder="1"/>
    <xf numFmtId="0" fontId="2" fillId="4" borderId="22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2" xfId="0" applyFont="1" applyFill="1" applyBorder="1"/>
    <xf numFmtId="0" fontId="0" fillId="4" borderId="23" xfId="0" applyFill="1" applyBorder="1"/>
    <xf numFmtId="0" fontId="0" fillId="4" borderId="24" xfId="0" applyFill="1" applyBorder="1"/>
    <xf numFmtId="0" fontId="3" fillId="0" borderId="0" xfId="2" applyAlignment="1"/>
    <xf numFmtId="0" fontId="3" fillId="0" borderId="0" xfId="2" applyAlignment="1">
      <alignment horizontal="center"/>
    </xf>
    <xf numFmtId="0" fontId="0" fillId="0" borderId="0" xfId="0" applyNumberFormat="1" applyBorder="1" applyAlignment="1">
      <alignment horizontal="center"/>
    </xf>
    <xf numFmtId="0" fontId="3" fillId="0" borderId="0" xfId="2" applyAlignment="1"/>
    <xf numFmtId="3" fontId="0" fillId="0" borderId="0" xfId="0" applyNumberFormat="1" applyFill="1" applyBorder="1" applyAlignment="1">
      <alignment horizontal="center"/>
    </xf>
    <xf numFmtId="0" fontId="3" fillId="5" borderId="1" xfId="2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3" fillId="6" borderId="0" xfId="2" applyFill="1" applyBorder="1" applyAlignment="1">
      <alignment horizontal="center"/>
    </xf>
    <xf numFmtId="0" fontId="0" fillId="6" borderId="0" xfId="0" applyFill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52"/>
  <sheetViews>
    <sheetView tabSelected="1" workbookViewId="0">
      <selection activeCell="B3" sqref="B3"/>
    </sheetView>
  </sheetViews>
  <sheetFormatPr defaultRowHeight="15"/>
  <cols>
    <col min="1" max="1" width="39.5703125" bestFit="1" customWidth="1"/>
    <col min="2" max="2" width="18.5703125" bestFit="1" customWidth="1"/>
    <col min="3" max="3" width="3.28515625" style="32" customWidth="1"/>
    <col min="4" max="4" width="21.42578125" bestFit="1" customWidth="1"/>
    <col min="8" max="8" width="33" bestFit="1" customWidth="1"/>
    <col min="9" max="9" width="15.7109375" bestFit="1" customWidth="1"/>
    <col min="10" max="18" width="16.7109375" customWidth="1"/>
    <col min="19" max="19" width="20.5703125" bestFit="1" customWidth="1"/>
    <col min="20" max="20" width="30.140625" bestFit="1" customWidth="1"/>
    <col min="21" max="21" width="26.42578125" customWidth="1"/>
    <col min="22" max="22" width="20" customWidth="1"/>
    <col min="23" max="23" width="28.85546875" customWidth="1"/>
    <col min="24" max="24" width="26.42578125" customWidth="1"/>
    <col min="25" max="27" width="16.7109375" customWidth="1"/>
    <col min="28" max="28" width="9.5703125" bestFit="1" customWidth="1"/>
    <col min="29" max="37" width="16.7109375" customWidth="1"/>
    <col min="38" max="38" width="6" bestFit="1" customWidth="1"/>
    <col min="40" max="40" width="6.7109375" bestFit="1" customWidth="1"/>
    <col min="41" max="41" width="7.140625" customWidth="1"/>
    <col min="43" max="43" width="18.140625" bestFit="1" customWidth="1"/>
    <col min="45" max="45" width="18.42578125" bestFit="1" customWidth="1"/>
    <col min="46" max="46" width="18.42578125" style="1" bestFit="1" customWidth="1"/>
    <col min="47" max="47" width="7.42578125" style="1" bestFit="1" customWidth="1"/>
    <col min="48" max="48" width="14.85546875" style="1" bestFit="1" customWidth="1"/>
    <col min="49" max="49" width="15.85546875" style="1" bestFit="1" customWidth="1"/>
    <col min="50" max="50" width="8" style="1" bestFit="1" customWidth="1"/>
    <col min="51" max="51" width="9.42578125" style="1" bestFit="1" customWidth="1"/>
    <col min="52" max="52" width="14.140625" style="1" bestFit="1" customWidth="1"/>
    <col min="53" max="53" width="10.7109375" style="1" bestFit="1" customWidth="1"/>
    <col min="54" max="54" width="10.5703125" style="1" bestFit="1" customWidth="1"/>
    <col min="55" max="55" width="11.140625" style="1" bestFit="1" customWidth="1"/>
    <col min="56" max="56" width="15.7109375" style="1" bestFit="1" customWidth="1"/>
    <col min="57" max="57" width="14.85546875" style="1" bestFit="1" customWidth="1"/>
    <col min="58" max="58" width="5.5703125" style="1" bestFit="1" customWidth="1"/>
    <col min="59" max="59" width="7.7109375" style="1" bestFit="1" customWidth="1"/>
    <col min="60" max="60" width="17.42578125" style="1" bestFit="1" customWidth="1"/>
    <col min="61" max="61" width="13.140625" style="1" bestFit="1" customWidth="1"/>
    <col min="62" max="62" width="18.42578125" style="1" bestFit="1" customWidth="1"/>
    <col min="63" max="63" width="18.42578125" style="74" customWidth="1"/>
    <col min="64" max="64" width="17" customWidth="1"/>
  </cols>
  <sheetData>
    <row r="1" spans="1:81" ht="46.5" thickTop="1" thickBot="1">
      <c r="A1" s="60" t="s">
        <v>29</v>
      </c>
      <c r="B1" s="61"/>
      <c r="C1" s="61"/>
      <c r="D1" s="62" t="s">
        <v>39</v>
      </c>
      <c r="H1" s="39" t="s">
        <v>0</v>
      </c>
      <c r="I1" s="40" t="s">
        <v>28</v>
      </c>
      <c r="J1" s="43" t="s">
        <v>23</v>
      </c>
      <c r="K1" s="41" t="s">
        <v>54</v>
      </c>
      <c r="L1" s="42" t="s">
        <v>60</v>
      </c>
      <c r="M1" s="43" t="s">
        <v>24</v>
      </c>
      <c r="N1" s="41" t="s">
        <v>54</v>
      </c>
      <c r="O1" s="42" t="s">
        <v>60</v>
      </c>
      <c r="P1" s="43" t="s">
        <v>27</v>
      </c>
      <c r="Q1" s="41" t="s">
        <v>54</v>
      </c>
      <c r="R1" s="42" t="s">
        <v>60</v>
      </c>
      <c r="S1" s="41" t="s">
        <v>25</v>
      </c>
      <c r="T1" s="41" t="s">
        <v>26</v>
      </c>
      <c r="U1" s="41" t="s">
        <v>1</v>
      </c>
      <c r="V1" s="41" t="s">
        <v>2</v>
      </c>
      <c r="W1" s="41" t="s">
        <v>19</v>
      </c>
      <c r="X1" s="41" t="s">
        <v>20</v>
      </c>
      <c r="Y1" s="43" t="s">
        <v>21</v>
      </c>
      <c r="Z1" s="41" t="s">
        <v>54</v>
      </c>
      <c r="AA1" s="42" t="s">
        <v>60</v>
      </c>
      <c r="AB1" s="41" t="s">
        <v>22</v>
      </c>
      <c r="AC1" s="43" t="s">
        <v>36</v>
      </c>
      <c r="AD1" s="41" t="s">
        <v>54</v>
      </c>
      <c r="AE1" s="42" t="s">
        <v>60</v>
      </c>
      <c r="AF1" s="43" t="s">
        <v>37</v>
      </c>
      <c r="AG1" s="41" t="s">
        <v>54</v>
      </c>
      <c r="AH1" s="42" t="s">
        <v>60</v>
      </c>
      <c r="AI1" s="43" t="s">
        <v>38</v>
      </c>
      <c r="AJ1" s="41" t="s">
        <v>54</v>
      </c>
      <c r="AK1" s="42" t="s">
        <v>60</v>
      </c>
      <c r="AL1" s="42" t="s">
        <v>41</v>
      </c>
      <c r="AN1" s="16" t="s">
        <v>32</v>
      </c>
      <c r="AO1" s="17">
        <v>0</v>
      </c>
      <c r="AQ1" s="16" t="s">
        <v>55</v>
      </c>
      <c r="AR1" s="17">
        <v>100</v>
      </c>
      <c r="AT1" s="71"/>
      <c r="AU1" s="71" t="s">
        <v>18</v>
      </c>
      <c r="AV1" s="71" t="s">
        <v>16</v>
      </c>
      <c r="AW1" s="71" t="s">
        <v>15</v>
      </c>
      <c r="AX1" s="71" t="s">
        <v>10</v>
      </c>
      <c r="AY1" s="71" t="s">
        <v>11</v>
      </c>
      <c r="AZ1" s="71" t="s">
        <v>13</v>
      </c>
      <c r="BA1" s="71" t="s">
        <v>12</v>
      </c>
      <c r="BB1" s="71" t="s">
        <v>5</v>
      </c>
      <c r="BC1" s="71" t="s">
        <v>9</v>
      </c>
      <c r="BD1" s="71" t="s">
        <v>3</v>
      </c>
      <c r="BE1" s="71" t="s">
        <v>7</v>
      </c>
      <c r="BF1" s="71" t="s">
        <v>6</v>
      </c>
      <c r="BG1" s="71" t="s">
        <v>4</v>
      </c>
      <c r="BH1" s="71" t="s">
        <v>8</v>
      </c>
      <c r="BI1" s="71" t="s">
        <v>14</v>
      </c>
      <c r="BJ1" s="71" t="s">
        <v>17</v>
      </c>
      <c r="BK1" s="69"/>
      <c r="BL1" s="67">
        <v>1</v>
      </c>
      <c r="BM1" s="69"/>
      <c r="BN1" s="66"/>
      <c r="BO1" s="66"/>
      <c r="BP1" s="66"/>
    </row>
    <row r="2" spans="1:81" ht="15.75" thickTop="1">
      <c r="A2" s="48" t="s">
        <v>30</v>
      </c>
      <c r="B2" s="4" t="s">
        <v>14</v>
      </c>
      <c r="C2" s="29"/>
      <c r="D2" s="49"/>
      <c r="F2" s="25">
        <v>0</v>
      </c>
      <c r="G2" s="22"/>
      <c r="H2" s="23" t="s">
        <v>3</v>
      </c>
      <c r="I2" s="37">
        <v>28627000</v>
      </c>
      <c r="J2" s="44">
        <v>2.7596325147587941</v>
      </c>
      <c r="K2" s="5">
        <f>IF(J2&gt;J$24,1,IF(J2&gt;J$23,2,IF(J2&gt;J$22,3,IF(J2&gt;J$21,4,5))))</f>
        <v>4</v>
      </c>
      <c r="L2" s="45">
        <f ca="1">OFFSET($AR$1,K2-1,0,1,1)</f>
        <v>40</v>
      </c>
      <c r="M2" s="44">
        <v>1.5370105145492019</v>
      </c>
      <c r="N2" s="5">
        <f>IF(M2&gt;M$24,1,IF(M2&gt;M$23,2,IF(M2&gt;M$22,3,IF(M2&gt;M$21,4,5))))</f>
        <v>4</v>
      </c>
      <c r="O2" s="45">
        <f ca="1">OFFSET($AR$1,N2-1,0,1,1)</f>
        <v>40</v>
      </c>
      <c r="P2" s="44">
        <v>35.595766234673555</v>
      </c>
      <c r="Q2" s="5">
        <f>IF(P2&gt;P$24,1,IF(P2&gt;P$23,2,IF(P2&gt;P$22,3,IF(P2&gt;P$21,4,5))))</f>
        <v>5</v>
      </c>
      <c r="R2" s="45">
        <f ca="1">OFFSET($AR$1,Q2-1,0,1,1)</f>
        <v>20</v>
      </c>
      <c r="S2" s="6">
        <v>0.45411674293499144</v>
      </c>
      <c r="T2" s="6">
        <v>0.489048800083837</v>
      </c>
      <c r="U2" s="7">
        <v>14</v>
      </c>
      <c r="V2" s="7">
        <v>4</v>
      </c>
      <c r="W2" s="7">
        <v>18</v>
      </c>
      <c r="X2" s="7">
        <v>7</v>
      </c>
      <c r="Y2" s="44">
        <f>128-SUM(U2:X2)</f>
        <v>85</v>
      </c>
      <c r="Z2" s="5">
        <f>IF(Y2&gt;Y$24,1,IF(Y2&gt;Y$23,2,IF(Y2&gt;Y$22,3,IF(Y2&gt;Y$21,4,5))))</f>
        <v>3</v>
      </c>
      <c r="AA2" s="45">
        <f ca="1">OFFSET($AR$1,Z2-1,0,1,1)</f>
        <v>60</v>
      </c>
      <c r="AB2" s="7">
        <v>11</v>
      </c>
      <c r="AC2" s="44">
        <v>2437.5</v>
      </c>
      <c r="AD2" s="5">
        <f>6-IF(AC2&gt;AC$24,1,IF(AC2&gt;AC$23,2,IF(AC2&gt;AC$22,3,IF(AC2&gt;AC$21,4,5))))</f>
        <v>4</v>
      </c>
      <c r="AE2" s="45">
        <f ca="1">OFFSET($AR$1,AD2-1,0,1,1)</f>
        <v>40</v>
      </c>
      <c r="AF2" s="44">
        <v>3210</v>
      </c>
      <c r="AG2" s="5">
        <f>6-IF(AF2&gt;AF$24,1,IF(AF2&gt;AF$23,2,IF(AF2&gt;AF$22,3,IF(AF2&gt;AF$21,4,5))))</f>
        <v>4</v>
      </c>
      <c r="AH2" s="45">
        <f ca="1">OFFSET($AR$1,AG2-1,0,1,1)</f>
        <v>40</v>
      </c>
      <c r="AI2" s="44">
        <v>4422.5</v>
      </c>
      <c r="AJ2" s="5">
        <f>6-IF(AI2&gt;AI$24,1,IF(AI2&gt;AI$23,2,IF(AI2&gt;AI$22,3,IF(AI2&gt;AI$21,4,5))))</f>
        <v>4</v>
      </c>
      <c r="AK2" s="45">
        <f ca="1">OFFSET($AR$1,AJ2-1,0,1,1)</f>
        <v>40</v>
      </c>
      <c r="AL2" s="14">
        <v>1</v>
      </c>
      <c r="AN2" s="18" t="s">
        <v>42</v>
      </c>
      <c r="AO2" s="19">
        <v>1</v>
      </c>
      <c r="AQ2" s="18" t="s">
        <v>56</v>
      </c>
      <c r="AR2" s="19">
        <v>80</v>
      </c>
      <c r="AT2" s="71" t="s">
        <v>18</v>
      </c>
      <c r="AU2" s="19">
        <v>5</v>
      </c>
      <c r="AV2" s="19">
        <v>15</v>
      </c>
      <c r="AW2" s="19">
        <v>25</v>
      </c>
      <c r="AX2" s="19">
        <v>50</v>
      </c>
      <c r="AY2" s="19">
        <v>25</v>
      </c>
      <c r="AZ2" s="19">
        <v>50</v>
      </c>
      <c r="BA2" s="19">
        <v>35</v>
      </c>
      <c r="BB2" s="19">
        <v>45</v>
      </c>
      <c r="BC2" s="19">
        <v>35</v>
      </c>
      <c r="BD2" s="19">
        <v>35</v>
      </c>
      <c r="BE2" s="19">
        <v>35</v>
      </c>
      <c r="BF2" s="19">
        <v>55</v>
      </c>
      <c r="BG2" s="19">
        <v>50</v>
      </c>
      <c r="BH2" s="19">
        <v>55</v>
      </c>
      <c r="BI2" s="19">
        <v>25</v>
      </c>
      <c r="BJ2" s="19">
        <v>25</v>
      </c>
      <c r="BK2" s="69"/>
      <c r="BL2" s="67">
        <v>2</v>
      </c>
      <c r="BM2" s="69"/>
      <c r="BN2" s="19">
        <v>5</v>
      </c>
      <c r="BO2" s="19">
        <v>15</v>
      </c>
      <c r="BP2" s="19">
        <v>25</v>
      </c>
      <c r="BQ2" s="19">
        <v>50</v>
      </c>
      <c r="BR2" s="19">
        <v>25</v>
      </c>
      <c r="BS2" s="19">
        <v>50</v>
      </c>
      <c r="BT2" s="19">
        <v>35</v>
      </c>
      <c r="BU2" s="19">
        <v>45</v>
      </c>
      <c r="BV2" s="19">
        <v>35</v>
      </c>
      <c r="BW2" s="19">
        <v>35</v>
      </c>
      <c r="BX2" s="19">
        <v>35</v>
      </c>
      <c r="BY2" s="19">
        <v>55</v>
      </c>
      <c r="BZ2" s="19">
        <v>50</v>
      </c>
      <c r="CA2" s="19">
        <v>55</v>
      </c>
      <c r="CB2" s="19">
        <v>25</v>
      </c>
      <c r="CC2" s="19">
        <v>25</v>
      </c>
    </row>
    <row r="3" spans="1:81" ht="15.75" thickBot="1">
      <c r="A3" s="48" t="s">
        <v>31</v>
      </c>
      <c r="B3" s="4" t="s">
        <v>42</v>
      </c>
      <c r="C3" s="29"/>
      <c r="D3" s="50" t="s">
        <v>33</v>
      </c>
      <c r="F3" s="26">
        <v>0</v>
      </c>
      <c r="G3" s="22"/>
      <c r="H3" s="23" t="s">
        <v>4</v>
      </c>
      <c r="I3" s="37">
        <v>11673908</v>
      </c>
      <c r="J3" s="44">
        <v>8.4804505911816346</v>
      </c>
      <c r="K3" s="5">
        <f t="shared" ref="K3:K16" si="0">IF(J3&gt;J$24,1,IF(J3&gt;J$23,2,IF(J3&gt;J$22,3,IF(J3&gt;J$21,4,5))))</f>
        <v>3</v>
      </c>
      <c r="L3" s="45">
        <f t="shared" ref="L3:L17" ca="1" si="1">OFFSET($AR$1,K3-1,0,1,1)</f>
        <v>60</v>
      </c>
      <c r="M3" s="44">
        <v>1.8845445758181407</v>
      </c>
      <c r="N3" s="5">
        <f t="shared" ref="N3:N17" si="2">IF(M3&gt;M$24,1,IF(M3&gt;M$23,2,IF(M3&gt;M$22,3,IF(M3&gt;M$21,4,5))))</f>
        <v>3</v>
      </c>
      <c r="O3" s="45">
        <f t="shared" ref="O3:O17" ca="1" si="3">OFFSET($AR$1,N3-1,0,1,1)</f>
        <v>60</v>
      </c>
      <c r="P3" s="44">
        <v>68.5288936661142</v>
      </c>
      <c r="Q3" s="5">
        <f t="shared" ref="Q3:Q17" si="4">IF(P3&gt;P$24,1,IF(P3&gt;P$23,2,IF(P3&gt;P$22,3,IF(P3&gt;P$21,4,5))))</f>
        <v>4</v>
      </c>
      <c r="R3" s="45">
        <f t="shared" ref="R3:R17" ca="1" si="5">OFFSET($AR$1,Q3-1,0,1,1)</f>
        <v>40</v>
      </c>
      <c r="S3" s="6">
        <v>0.85661117082642768</v>
      </c>
      <c r="T3" s="6">
        <v>0.77095005374378489</v>
      </c>
      <c r="U3" s="7">
        <v>11</v>
      </c>
      <c r="V3" s="7">
        <v>8</v>
      </c>
      <c r="W3" s="7">
        <v>15</v>
      </c>
      <c r="X3" s="7">
        <v>14</v>
      </c>
      <c r="Y3" s="44">
        <f t="shared" ref="Y3:Y17" si="6">128-SUM(U3:X3)</f>
        <v>80</v>
      </c>
      <c r="Z3" s="5">
        <f t="shared" ref="Z3:Z17" si="7">IF(Y3&gt;Y$24,1,IF(Y3&gt;Y$23,2,IF(Y3&gt;Y$22,3,IF(Y3&gt;Y$21,4,5))))</f>
        <v>3</v>
      </c>
      <c r="AA3" s="45">
        <f t="shared" ref="AA3:AA17" ca="1" si="8">OFFSET($AR$1,Z3-1,0,1,1)</f>
        <v>60</v>
      </c>
      <c r="AB3" s="7">
        <v>11</v>
      </c>
      <c r="AC3" s="44">
        <v>2845</v>
      </c>
      <c r="AD3" s="5">
        <f t="shared" ref="AD3:AD17" si="9">6-IF(AC3&gt;AC$24,1,IF(AC3&gt;AC$23,2,IF(AC3&gt;AC$22,3,IF(AC3&gt;AC$21,4,5))))</f>
        <v>5</v>
      </c>
      <c r="AE3" s="45">
        <f t="shared" ref="AE3:AE17" ca="1" si="10">OFFSET($AR$1,AD3-1,0,1,1)</f>
        <v>20</v>
      </c>
      <c r="AF3" s="44">
        <v>3447.5</v>
      </c>
      <c r="AG3" s="5">
        <f t="shared" ref="AG3:AG17" si="11">6-IF(AF3&gt;AF$24,1,IF(AF3&gt;AF$23,2,IF(AF3&gt;AF$22,3,IF(AF3&gt;AF$21,4,5))))</f>
        <v>5</v>
      </c>
      <c r="AH3" s="45">
        <f t="shared" ref="AH3:AH17" ca="1" si="12">OFFSET($AR$1,AG3-1,0,1,1)</f>
        <v>20</v>
      </c>
      <c r="AI3" s="44">
        <v>5227.5</v>
      </c>
      <c r="AJ3" s="5">
        <f t="shared" ref="AJ3:AJ17" si="13">6-IF(AI3&gt;AI$24,1,IF(AI3&gt;AI$23,2,IF(AI3&gt;AI$22,3,IF(AI3&gt;AI$21,4,5))))</f>
        <v>5</v>
      </c>
      <c r="AK3" s="45">
        <f t="shared" ref="AK3:AK17" ca="1" si="14">OFFSET($AR$1,AJ3-1,0,1,1)</f>
        <v>20</v>
      </c>
      <c r="AL3" s="14">
        <v>2</v>
      </c>
      <c r="AN3" s="20" t="s">
        <v>43</v>
      </c>
      <c r="AO3" s="21">
        <v>2</v>
      </c>
      <c r="AQ3" s="18" t="s">
        <v>57</v>
      </c>
      <c r="AR3" s="19">
        <v>60</v>
      </c>
      <c r="AT3" s="71" t="s">
        <v>16</v>
      </c>
      <c r="AU3" s="19">
        <v>15</v>
      </c>
      <c r="AV3" s="19">
        <v>5</v>
      </c>
      <c r="AW3" s="19">
        <v>45</v>
      </c>
      <c r="AX3" s="19">
        <v>50</v>
      </c>
      <c r="AY3" s="19">
        <v>15</v>
      </c>
      <c r="AZ3" s="19">
        <v>45</v>
      </c>
      <c r="BA3" s="19">
        <v>25</v>
      </c>
      <c r="BB3" s="19">
        <v>35</v>
      </c>
      <c r="BC3" s="19">
        <v>25</v>
      </c>
      <c r="BD3" s="19">
        <v>25</v>
      </c>
      <c r="BE3" s="19">
        <v>25</v>
      </c>
      <c r="BF3" s="19">
        <v>55</v>
      </c>
      <c r="BG3" s="19">
        <v>50</v>
      </c>
      <c r="BH3" s="19">
        <v>55</v>
      </c>
      <c r="BI3" s="19">
        <v>15</v>
      </c>
      <c r="BJ3" s="19">
        <v>45</v>
      </c>
      <c r="BK3" s="69"/>
      <c r="BL3" s="67">
        <v>3</v>
      </c>
      <c r="BM3" s="69"/>
      <c r="BN3" s="19"/>
      <c r="BO3" s="19">
        <v>5</v>
      </c>
      <c r="BP3" s="19">
        <v>45</v>
      </c>
      <c r="BQ3" s="19">
        <v>50</v>
      </c>
      <c r="BR3" s="19">
        <v>15</v>
      </c>
      <c r="BS3" s="19">
        <v>45</v>
      </c>
      <c r="BT3" s="19">
        <v>25</v>
      </c>
      <c r="BU3" s="19">
        <v>35</v>
      </c>
      <c r="BV3" s="19">
        <v>25</v>
      </c>
      <c r="BW3" s="19">
        <v>25</v>
      </c>
      <c r="BX3" s="19">
        <v>25</v>
      </c>
      <c r="BY3" s="19">
        <v>55</v>
      </c>
      <c r="BZ3" s="19">
        <v>50</v>
      </c>
      <c r="CA3" s="19">
        <v>55</v>
      </c>
      <c r="CB3" s="19">
        <v>15</v>
      </c>
      <c r="CC3" s="19">
        <v>45</v>
      </c>
    </row>
    <row r="4" spans="1:81" ht="15.75" thickTop="1">
      <c r="A4" s="48" t="s">
        <v>35</v>
      </c>
      <c r="B4" s="51">
        <v>10000</v>
      </c>
      <c r="C4" s="52"/>
      <c r="D4" s="49"/>
      <c r="F4" s="26">
        <v>0</v>
      </c>
      <c r="G4" s="22"/>
      <c r="H4" s="23" t="s">
        <v>5</v>
      </c>
      <c r="I4" s="37">
        <v>8293342</v>
      </c>
      <c r="J4" s="44">
        <v>5.9083539542924912</v>
      </c>
      <c r="K4" s="5">
        <f t="shared" si="0"/>
        <v>3</v>
      </c>
      <c r="L4" s="45">
        <f t="shared" ca="1" si="1"/>
        <v>60</v>
      </c>
      <c r="M4" s="44">
        <v>0.72347191277050915</v>
      </c>
      <c r="N4" s="5">
        <f t="shared" si="2"/>
        <v>4</v>
      </c>
      <c r="O4" s="45">
        <f t="shared" ca="1" si="3"/>
        <v>40</v>
      </c>
      <c r="P4" s="44">
        <v>114.18798356561203</v>
      </c>
      <c r="Q4" s="5">
        <f t="shared" si="4"/>
        <v>3</v>
      </c>
      <c r="R4" s="45">
        <f t="shared" ca="1" si="5"/>
        <v>60</v>
      </c>
      <c r="S4" s="6">
        <v>0.84405056489892738</v>
      </c>
      <c r="T4" s="6">
        <v>0.24115730425683637</v>
      </c>
      <c r="U4" s="7">
        <v>11</v>
      </c>
      <c r="V4" s="7">
        <v>4</v>
      </c>
      <c r="W4" s="7">
        <v>18</v>
      </c>
      <c r="X4" s="7">
        <v>6</v>
      </c>
      <c r="Y4" s="44">
        <f t="shared" si="6"/>
        <v>89</v>
      </c>
      <c r="Z4" s="5">
        <f t="shared" si="7"/>
        <v>2</v>
      </c>
      <c r="AA4" s="45">
        <f t="shared" ca="1" si="8"/>
        <v>80</v>
      </c>
      <c r="AB4" s="7">
        <v>6</v>
      </c>
      <c r="AC4" s="44">
        <v>2500</v>
      </c>
      <c r="AD4" s="5">
        <f t="shared" si="9"/>
        <v>4</v>
      </c>
      <c r="AE4" s="45">
        <f t="shared" ca="1" si="10"/>
        <v>40</v>
      </c>
      <c r="AF4" s="44">
        <v>3162.5</v>
      </c>
      <c r="AG4" s="5">
        <f t="shared" si="11"/>
        <v>4</v>
      </c>
      <c r="AH4" s="45">
        <f t="shared" ca="1" si="12"/>
        <v>40</v>
      </c>
      <c r="AI4" s="44">
        <v>5210</v>
      </c>
      <c r="AJ4" s="5">
        <f t="shared" si="13"/>
        <v>5</v>
      </c>
      <c r="AK4" s="45">
        <f t="shared" ca="1" si="14"/>
        <v>20</v>
      </c>
      <c r="AL4" s="14">
        <v>3</v>
      </c>
      <c r="AQ4" s="18" t="s">
        <v>58</v>
      </c>
      <c r="AR4" s="19">
        <v>40</v>
      </c>
      <c r="AT4" s="71" t="s">
        <v>15</v>
      </c>
      <c r="AU4" s="19">
        <v>25</v>
      </c>
      <c r="AV4" s="19">
        <v>45</v>
      </c>
      <c r="AW4" s="19">
        <v>5</v>
      </c>
      <c r="AX4" s="19">
        <v>15</v>
      </c>
      <c r="AY4" s="19">
        <v>55</v>
      </c>
      <c r="AZ4" s="19">
        <v>15</v>
      </c>
      <c r="BA4" s="19">
        <v>55</v>
      </c>
      <c r="BB4" s="19">
        <v>50</v>
      </c>
      <c r="BC4" s="19">
        <v>60</v>
      </c>
      <c r="BD4" s="19">
        <v>45</v>
      </c>
      <c r="BE4" s="19">
        <v>55</v>
      </c>
      <c r="BF4" s="19">
        <v>45</v>
      </c>
      <c r="BG4" s="19">
        <v>35</v>
      </c>
      <c r="BH4" s="19">
        <v>35</v>
      </c>
      <c r="BI4" s="19">
        <v>50</v>
      </c>
      <c r="BJ4" s="19">
        <v>15</v>
      </c>
      <c r="BK4" s="69"/>
      <c r="BL4" s="67">
        <v>4</v>
      </c>
      <c r="BM4" s="69"/>
      <c r="BN4" s="19"/>
      <c r="BO4" s="19"/>
      <c r="BP4" s="19">
        <v>5</v>
      </c>
      <c r="BQ4" s="19">
        <v>15</v>
      </c>
      <c r="BR4" s="19">
        <v>55</v>
      </c>
      <c r="BS4" s="19">
        <v>15</v>
      </c>
      <c r="BT4" s="19">
        <v>55</v>
      </c>
      <c r="BU4" s="19">
        <v>50</v>
      </c>
      <c r="BV4" s="19">
        <v>60</v>
      </c>
      <c r="BW4" s="19">
        <v>45</v>
      </c>
      <c r="BX4" s="19">
        <v>55</v>
      </c>
      <c r="BY4" s="19">
        <v>45</v>
      </c>
      <c r="BZ4" s="19">
        <v>35</v>
      </c>
      <c r="CA4" s="19">
        <v>35</v>
      </c>
      <c r="CB4" s="19">
        <v>50</v>
      </c>
      <c r="CC4" s="19">
        <v>15</v>
      </c>
    </row>
    <row r="5" spans="1:81" ht="15.75" thickBot="1">
      <c r="A5" s="48" t="s">
        <v>68</v>
      </c>
      <c r="B5" s="68">
        <v>30</v>
      </c>
      <c r="C5" s="52"/>
      <c r="D5" s="49"/>
      <c r="F5" s="26">
        <v>0</v>
      </c>
      <c r="G5" s="22"/>
      <c r="H5" s="23" t="s">
        <v>6</v>
      </c>
      <c r="I5" s="37">
        <v>9103752</v>
      </c>
      <c r="J5" s="44">
        <v>12.082930202843839</v>
      </c>
      <c r="K5" s="5">
        <f t="shared" si="0"/>
        <v>1</v>
      </c>
      <c r="L5" s="45">
        <f t="shared" ca="1" si="1"/>
        <v>100</v>
      </c>
      <c r="M5" s="44">
        <v>4.6134824410858295</v>
      </c>
      <c r="N5" s="5">
        <f t="shared" si="2"/>
        <v>2</v>
      </c>
      <c r="O5" s="45">
        <f t="shared" ca="1" si="3"/>
        <v>80</v>
      </c>
      <c r="P5" s="44">
        <v>100.39816550362971</v>
      </c>
      <c r="Q5" s="5">
        <f t="shared" si="4"/>
        <v>3</v>
      </c>
      <c r="R5" s="45">
        <f t="shared" ca="1" si="5"/>
        <v>60</v>
      </c>
      <c r="S5" s="6">
        <v>1.4279826603360901</v>
      </c>
      <c r="T5" s="6">
        <v>0.98860338023267802</v>
      </c>
      <c r="U5" s="7">
        <v>13</v>
      </c>
      <c r="V5" s="7">
        <v>10</v>
      </c>
      <c r="W5" s="7">
        <v>17</v>
      </c>
      <c r="X5" s="7">
        <v>4</v>
      </c>
      <c r="Y5" s="44">
        <f>128-SUM(U5:X5)</f>
        <v>84</v>
      </c>
      <c r="Z5" s="5">
        <f t="shared" si="7"/>
        <v>3</v>
      </c>
      <c r="AA5" s="45">
        <f t="shared" ca="1" si="8"/>
        <v>60</v>
      </c>
      <c r="AB5" s="7">
        <v>11</v>
      </c>
      <c r="AC5" s="44">
        <v>2250</v>
      </c>
      <c r="AD5" s="5">
        <f t="shared" si="9"/>
        <v>3</v>
      </c>
      <c r="AE5" s="45">
        <f t="shared" ca="1" si="10"/>
        <v>60</v>
      </c>
      <c r="AF5" s="44">
        <v>2645.5</v>
      </c>
      <c r="AG5" s="5">
        <f t="shared" si="11"/>
        <v>3</v>
      </c>
      <c r="AH5" s="45">
        <f t="shared" ca="1" si="12"/>
        <v>60</v>
      </c>
      <c r="AI5" s="44">
        <v>3672.5</v>
      </c>
      <c r="AJ5" s="5">
        <f t="shared" si="13"/>
        <v>3</v>
      </c>
      <c r="AK5" s="45">
        <f t="shared" ca="1" si="14"/>
        <v>60</v>
      </c>
      <c r="AL5" s="14">
        <v>4</v>
      </c>
      <c r="AQ5" s="20" t="s">
        <v>59</v>
      </c>
      <c r="AR5" s="21">
        <v>20</v>
      </c>
      <c r="AT5" s="71" t="s">
        <v>10</v>
      </c>
      <c r="AU5" s="19">
        <v>50</v>
      </c>
      <c r="AV5" s="19">
        <v>50</v>
      </c>
      <c r="AW5" s="19">
        <v>15</v>
      </c>
      <c r="AX5" s="19">
        <v>5</v>
      </c>
      <c r="AY5" s="19">
        <v>35</v>
      </c>
      <c r="AZ5" s="19">
        <v>15</v>
      </c>
      <c r="BA5" s="19">
        <v>45</v>
      </c>
      <c r="BB5" s="19">
        <v>50</v>
      </c>
      <c r="BC5" s="19">
        <v>50</v>
      </c>
      <c r="BD5" s="19">
        <v>25</v>
      </c>
      <c r="BE5" s="19">
        <v>45</v>
      </c>
      <c r="BF5" s="19">
        <v>45</v>
      </c>
      <c r="BG5" s="19">
        <v>35</v>
      </c>
      <c r="BH5" s="19">
        <v>15</v>
      </c>
      <c r="BI5" s="19">
        <v>45</v>
      </c>
      <c r="BJ5" s="19">
        <v>35</v>
      </c>
      <c r="BK5" s="69"/>
      <c r="BL5" s="67">
        <v>5</v>
      </c>
      <c r="BM5" s="69"/>
      <c r="BN5" s="19"/>
      <c r="BO5" s="19"/>
      <c r="BP5" s="19"/>
      <c r="BQ5" s="19">
        <v>5</v>
      </c>
      <c r="BR5" s="19">
        <v>35</v>
      </c>
      <c r="BS5" s="19">
        <v>15</v>
      </c>
      <c r="BT5" s="19">
        <v>45</v>
      </c>
      <c r="BU5" s="19">
        <v>50</v>
      </c>
      <c r="BV5" s="19">
        <v>50</v>
      </c>
      <c r="BW5" s="19">
        <v>25</v>
      </c>
      <c r="BX5" s="19">
        <v>45</v>
      </c>
      <c r="BY5" s="19">
        <v>45</v>
      </c>
      <c r="BZ5" s="19">
        <v>35</v>
      </c>
      <c r="CA5" s="19">
        <v>15</v>
      </c>
      <c r="CB5" s="19">
        <v>45</v>
      </c>
      <c r="CC5" s="19">
        <v>35</v>
      </c>
    </row>
    <row r="6" spans="1:81" ht="15.75" thickTop="1">
      <c r="A6" s="48" t="s">
        <v>65</v>
      </c>
      <c r="B6" s="11">
        <v>40</v>
      </c>
      <c r="C6" s="53"/>
      <c r="D6" s="49"/>
      <c r="F6" s="26">
        <v>0</v>
      </c>
      <c r="G6" s="22"/>
      <c r="H6" s="23" t="s">
        <v>7</v>
      </c>
      <c r="I6" s="37">
        <v>19698730</v>
      </c>
      <c r="J6" s="44">
        <v>7.259351237364033</v>
      </c>
      <c r="K6" s="5">
        <f t="shared" si="0"/>
        <v>3</v>
      </c>
      <c r="L6" s="45">
        <f t="shared" ca="1" si="1"/>
        <v>60</v>
      </c>
      <c r="M6" s="44">
        <v>4.9749400088229034</v>
      </c>
      <c r="N6" s="5">
        <f t="shared" si="2"/>
        <v>2</v>
      </c>
      <c r="O6" s="45">
        <f t="shared" ca="1" si="3"/>
        <v>80</v>
      </c>
      <c r="P6" s="44">
        <v>59.445456636036944</v>
      </c>
      <c r="Q6" s="5">
        <f t="shared" si="4"/>
        <v>4</v>
      </c>
      <c r="R6" s="45">
        <f t="shared" ca="1" si="5"/>
        <v>40</v>
      </c>
      <c r="S6" s="6">
        <v>0.35535285777306458</v>
      </c>
      <c r="T6" s="6">
        <v>0.25382346983790327</v>
      </c>
      <c r="U6" s="7">
        <v>13</v>
      </c>
      <c r="V6" s="7">
        <v>7</v>
      </c>
      <c r="W6" s="7">
        <v>17</v>
      </c>
      <c r="X6" s="7">
        <v>13</v>
      </c>
      <c r="Y6" s="44">
        <f>128-SUM(U6:X6)</f>
        <v>78</v>
      </c>
      <c r="Z6" s="5">
        <f t="shared" si="7"/>
        <v>3</v>
      </c>
      <c r="AA6" s="45">
        <f t="shared" ca="1" si="8"/>
        <v>60</v>
      </c>
      <c r="AB6" s="7">
        <v>6</v>
      </c>
      <c r="AC6" s="44">
        <v>1897.5</v>
      </c>
      <c r="AD6" s="5">
        <f t="shared" si="9"/>
        <v>2</v>
      </c>
      <c r="AE6" s="45">
        <f t="shared" ca="1" si="10"/>
        <v>80</v>
      </c>
      <c r="AF6" s="44">
        <v>2175</v>
      </c>
      <c r="AG6" s="5">
        <f t="shared" si="11"/>
        <v>1</v>
      </c>
      <c r="AH6" s="45">
        <f t="shared" ca="1" si="12"/>
        <v>100</v>
      </c>
      <c r="AI6" s="44">
        <v>3147.5</v>
      </c>
      <c r="AJ6" s="5">
        <f t="shared" si="13"/>
        <v>2</v>
      </c>
      <c r="AK6" s="45">
        <f t="shared" ca="1" si="14"/>
        <v>80</v>
      </c>
      <c r="AL6" s="14">
        <v>5</v>
      </c>
      <c r="AT6" s="71" t="s">
        <v>11</v>
      </c>
      <c r="AU6" s="19">
        <v>25</v>
      </c>
      <c r="AV6" s="19">
        <v>15</v>
      </c>
      <c r="AW6" s="19">
        <v>55</v>
      </c>
      <c r="AX6" s="19">
        <v>35</v>
      </c>
      <c r="AY6" s="19">
        <v>5</v>
      </c>
      <c r="AZ6" s="19">
        <v>55</v>
      </c>
      <c r="BA6" s="19">
        <v>5</v>
      </c>
      <c r="BB6" s="19">
        <v>25</v>
      </c>
      <c r="BC6" s="19">
        <v>35</v>
      </c>
      <c r="BD6" s="19">
        <v>35</v>
      </c>
      <c r="BE6" s="19">
        <v>25</v>
      </c>
      <c r="BF6" s="19">
        <v>25</v>
      </c>
      <c r="BG6" s="19">
        <v>35</v>
      </c>
      <c r="BH6" s="19">
        <v>50</v>
      </c>
      <c r="BI6" s="19">
        <v>25</v>
      </c>
      <c r="BJ6" s="19">
        <v>55</v>
      </c>
      <c r="BK6" s="69"/>
      <c r="BL6" s="67">
        <v>6</v>
      </c>
      <c r="BM6" s="69"/>
      <c r="BN6" s="19"/>
      <c r="BO6" s="19"/>
      <c r="BP6" s="19"/>
      <c r="BQ6" s="19"/>
      <c r="BR6" s="19">
        <v>5</v>
      </c>
      <c r="BS6" s="19">
        <v>55</v>
      </c>
      <c r="BT6" s="19">
        <v>5</v>
      </c>
      <c r="BU6" s="19">
        <v>25</v>
      </c>
      <c r="BV6" s="19">
        <v>35</v>
      </c>
      <c r="BW6" s="19">
        <v>35</v>
      </c>
      <c r="BX6" s="19">
        <v>25</v>
      </c>
      <c r="BY6" s="19">
        <v>25</v>
      </c>
      <c r="BZ6" s="19">
        <v>35</v>
      </c>
      <c r="CA6" s="19">
        <v>50</v>
      </c>
      <c r="CB6" s="19">
        <v>25</v>
      </c>
      <c r="CC6" s="19">
        <v>55</v>
      </c>
    </row>
    <row r="7" spans="1:81">
      <c r="A7" s="48" t="s">
        <v>50</v>
      </c>
      <c r="B7" s="12">
        <v>12</v>
      </c>
      <c r="C7" s="29"/>
      <c r="D7" s="49"/>
      <c r="F7" s="26">
        <v>0</v>
      </c>
      <c r="G7" s="22"/>
      <c r="H7" s="23" t="s">
        <v>8</v>
      </c>
      <c r="I7" s="37">
        <v>27405000</v>
      </c>
      <c r="J7" s="44">
        <v>15.10673234811166</v>
      </c>
      <c r="K7" s="5">
        <f t="shared" si="0"/>
        <v>1</v>
      </c>
      <c r="L7" s="45">
        <f t="shared" ca="1" si="1"/>
        <v>100</v>
      </c>
      <c r="M7" s="44">
        <v>4.4152526911147598</v>
      </c>
      <c r="N7" s="5">
        <f>IF(M7&gt;M$24,1,IF(M7&gt;M$23,2,IF(M7&gt;M$22,3,IF(M7&gt;M$21,4,5))))</f>
        <v>2</v>
      </c>
      <c r="O7" s="45">
        <f t="shared" ca="1" si="3"/>
        <v>80</v>
      </c>
      <c r="P7" s="44">
        <v>116.29264732713008</v>
      </c>
      <c r="Q7" s="5">
        <f t="shared" si="4"/>
        <v>3</v>
      </c>
      <c r="R7" s="45">
        <f t="shared" ca="1" si="5"/>
        <v>60</v>
      </c>
      <c r="S7" s="6">
        <v>0.58383506659368722</v>
      </c>
      <c r="T7" s="6">
        <v>0.2554278416347382</v>
      </c>
      <c r="U7" s="7">
        <v>6</v>
      </c>
      <c r="V7" s="7">
        <v>12</v>
      </c>
      <c r="W7" s="7">
        <v>14</v>
      </c>
      <c r="X7" s="7">
        <v>2</v>
      </c>
      <c r="Y7" s="44">
        <f t="shared" si="6"/>
        <v>94</v>
      </c>
      <c r="Z7" s="5">
        <f t="shared" si="7"/>
        <v>2</v>
      </c>
      <c r="AA7" s="45">
        <f t="shared" ca="1" si="8"/>
        <v>80</v>
      </c>
      <c r="AB7" s="7">
        <v>12</v>
      </c>
      <c r="AC7" s="44">
        <v>2445</v>
      </c>
      <c r="AD7" s="5">
        <f>6-IF(AC7&gt;AC$24,1,IF(AC7&gt;AC$23,2,IF(AC7&gt;AC$22,3,IF(AC7&gt;AC$21,4,5))))</f>
        <v>4</v>
      </c>
      <c r="AE7" s="45">
        <f t="shared" ca="1" si="10"/>
        <v>40</v>
      </c>
      <c r="AF7" s="44">
        <v>2950</v>
      </c>
      <c r="AG7" s="5">
        <f t="shared" si="11"/>
        <v>3</v>
      </c>
      <c r="AH7" s="45">
        <f t="shared" ca="1" si="12"/>
        <v>60</v>
      </c>
      <c r="AI7" s="44">
        <v>3900</v>
      </c>
      <c r="AJ7" s="5">
        <f t="shared" si="13"/>
        <v>3</v>
      </c>
      <c r="AK7" s="45">
        <f t="shared" ca="1" si="14"/>
        <v>60</v>
      </c>
      <c r="AL7" s="14">
        <v>6</v>
      </c>
      <c r="AT7" s="71" t="s">
        <v>13</v>
      </c>
      <c r="AU7" s="19">
        <v>50</v>
      </c>
      <c r="AV7" s="19">
        <v>45</v>
      </c>
      <c r="AW7" s="19">
        <v>15</v>
      </c>
      <c r="AX7" s="19">
        <v>15</v>
      </c>
      <c r="AY7" s="19">
        <v>55</v>
      </c>
      <c r="AZ7" s="19">
        <v>5</v>
      </c>
      <c r="BA7" s="19">
        <v>50</v>
      </c>
      <c r="BB7" s="19">
        <v>50</v>
      </c>
      <c r="BC7" s="19">
        <v>50</v>
      </c>
      <c r="BD7" s="19">
        <v>45</v>
      </c>
      <c r="BE7" s="19">
        <v>50</v>
      </c>
      <c r="BF7" s="19">
        <v>50</v>
      </c>
      <c r="BG7" s="19">
        <v>35</v>
      </c>
      <c r="BH7" s="19">
        <v>25</v>
      </c>
      <c r="BI7" s="19">
        <v>25</v>
      </c>
      <c r="BJ7" s="19">
        <v>25</v>
      </c>
      <c r="BK7" s="69"/>
      <c r="BL7" s="67">
        <v>7</v>
      </c>
      <c r="BM7" s="69"/>
      <c r="BN7" s="19"/>
      <c r="BO7" s="19"/>
      <c r="BP7" s="19"/>
      <c r="BQ7" s="19"/>
      <c r="BR7" s="19"/>
      <c r="BS7" s="19">
        <v>5</v>
      </c>
      <c r="BT7" s="19">
        <v>50</v>
      </c>
      <c r="BU7" s="19">
        <v>50</v>
      </c>
      <c r="BV7" s="19">
        <v>50</v>
      </c>
      <c r="BW7" s="19">
        <v>45</v>
      </c>
      <c r="BX7" s="19">
        <v>50</v>
      </c>
      <c r="BY7" s="19">
        <v>50</v>
      </c>
      <c r="BZ7" s="19">
        <v>35</v>
      </c>
      <c r="CA7" s="19">
        <v>25</v>
      </c>
      <c r="CB7" s="19">
        <v>25</v>
      </c>
      <c r="CC7" s="19">
        <v>25</v>
      </c>
    </row>
    <row r="8" spans="1:81">
      <c r="A8" s="48" t="s">
        <v>49</v>
      </c>
      <c r="B8" s="12">
        <v>12</v>
      </c>
      <c r="C8" s="29"/>
      <c r="D8" s="49"/>
      <c r="F8" s="26">
        <v>0</v>
      </c>
      <c r="G8" s="22"/>
      <c r="H8" s="23" t="s">
        <v>9</v>
      </c>
      <c r="I8" s="37">
        <v>17931293</v>
      </c>
      <c r="J8" s="44">
        <v>7.9748850236288034</v>
      </c>
      <c r="K8" s="5">
        <f t="shared" si="0"/>
        <v>3</v>
      </c>
      <c r="L8" s="45">
        <f t="shared" ca="1" si="1"/>
        <v>60</v>
      </c>
      <c r="M8" s="44">
        <v>10.484464226868637</v>
      </c>
      <c r="N8" s="5">
        <f t="shared" si="2"/>
        <v>1</v>
      </c>
      <c r="O8" s="45">
        <f t="shared" ca="1" si="3"/>
        <v>100</v>
      </c>
      <c r="P8" s="44">
        <v>77.741186873696165</v>
      </c>
      <c r="Q8" s="5">
        <f>IF(P8&gt;P$24,1,IF(P8&gt;P$23,2,IF(P8&gt;P$22,3,IF(P8&gt;P$21,4,5))))</f>
        <v>3</v>
      </c>
      <c r="R8" s="45">
        <f t="shared" ca="1" si="5"/>
        <v>60</v>
      </c>
      <c r="S8" s="6">
        <v>0.55768426738662968</v>
      </c>
      <c r="T8" s="6">
        <v>0.22307370695465184</v>
      </c>
      <c r="U8" s="7">
        <v>9</v>
      </c>
      <c r="V8" s="7">
        <v>12</v>
      </c>
      <c r="W8" s="7">
        <v>18</v>
      </c>
      <c r="X8" s="7">
        <v>3</v>
      </c>
      <c r="Y8" s="44">
        <f t="shared" si="6"/>
        <v>86</v>
      </c>
      <c r="Z8" s="5">
        <f>IF(Y8&gt;Y$24,1,IF(Y8&gt;Y$23,2,IF(Y8&gt;Y$22,3,IF(Y8&gt;Y$21,4,5))))</f>
        <v>3</v>
      </c>
      <c r="AA8" s="45">
        <f ca="1">OFFSET($AR$1,Z8-1,0,1,1)</f>
        <v>60</v>
      </c>
      <c r="AB8" s="7">
        <v>9</v>
      </c>
      <c r="AC8" s="44">
        <v>1925</v>
      </c>
      <c r="AD8" s="5">
        <f>6-IF(AC8&gt;AC$24,1,IF(AC8&gt;AC$23,2,IF(AC8&gt;AC$22,3,IF(AC8&gt;AC$21,4,5))))</f>
        <v>2</v>
      </c>
      <c r="AE8" s="45">
        <f t="shared" ca="1" si="10"/>
        <v>80</v>
      </c>
      <c r="AF8" s="44">
        <v>2595</v>
      </c>
      <c r="AG8" s="5">
        <f t="shared" si="11"/>
        <v>3</v>
      </c>
      <c r="AH8" s="45">
        <f t="shared" ca="1" si="12"/>
        <v>60</v>
      </c>
      <c r="AI8" s="44">
        <v>3195</v>
      </c>
      <c r="AJ8" s="5">
        <f t="shared" si="13"/>
        <v>2</v>
      </c>
      <c r="AK8" s="45">
        <f t="shared" ca="1" si="14"/>
        <v>80</v>
      </c>
      <c r="AL8" s="14">
        <v>7</v>
      </c>
      <c r="AT8" s="71" t="s">
        <v>12</v>
      </c>
      <c r="AU8" s="19">
        <v>35</v>
      </c>
      <c r="AV8" s="19">
        <v>25</v>
      </c>
      <c r="AW8" s="19">
        <v>55</v>
      </c>
      <c r="AX8" s="19">
        <v>45</v>
      </c>
      <c r="AY8" s="19">
        <v>5</v>
      </c>
      <c r="AZ8" s="19">
        <v>50</v>
      </c>
      <c r="BA8" s="19">
        <v>5</v>
      </c>
      <c r="BB8" s="19">
        <v>25</v>
      </c>
      <c r="BC8" s="19">
        <v>25</v>
      </c>
      <c r="BD8" s="19">
        <v>25</v>
      </c>
      <c r="BE8" s="19">
        <v>25</v>
      </c>
      <c r="BF8" s="19">
        <v>35</v>
      </c>
      <c r="BG8" s="19">
        <v>35</v>
      </c>
      <c r="BH8" s="19">
        <v>50</v>
      </c>
      <c r="BI8" s="19">
        <v>15</v>
      </c>
      <c r="BJ8" s="19">
        <v>55</v>
      </c>
      <c r="BK8" s="69"/>
      <c r="BL8" s="67">
        <v>8</v>
      </c>
      <c r="BM8" s="69"/>
      <c r="BN8" s="19"/>
      <c r="BO8" s="19"/>
      <c r="BP8" s="19"/>
      <c r="BQ8" s="19"/>
      <c r="BR8" s="19"/>
      <c r="BS8" s="19"/>
      <c r="BT8" s="19">
        <v>5</v>
      </c>
      <c r="BU8" s="19">
        <v>25</v>
      </c>
      <c r="BV8" s="19">
        <v>25</v>
      </c>
      <c r="BW8" s="19">
        <v>25</v>
      </c>
      <c r="BX8" s="19">
        <v>25</v>
      </c>
      <c r="BY8" s="19">
        <v>35</v>
      </c>
      <c r="BZ8" s="19">
        <v>35</v>
      </c>
      <c r="CA8" s="19">
        <v>50</v>
      </c>
      <c r="CB8" s="19">
        <v>15</v>
      </c>
      <c r="CC8" s="19">
        <v>55</v>
      </c>
    </row>
    <row r="9" spans="1:81">
      <c r="A9" s="48" t="s">
        <v>48</v>
      </c>
      <c r="B9" s="12">
        <v>12</v>
      </c>
      <c r="C9" s="29"/>
      <c r="D9" s="50" t="s">
        <v>45</v>
      </c>
      <c r="F9" s="26">
        <v>0</v>
      </c>
      <c r="G9" s="22"/>
      <c r="H9" s="23" t="s">
        <v>10</v>
      </c>
      <c r="I9" s="37">
        <v>22065432</v>
      </c>
      <c r="J9" s="44">
        <v>4.9851731885421504</v>
      </c>
      <c r="K9" s="5">
        <f t="shared" si="0"/>
        <v>3</v>
      </c>
      <c r="L9" s="45">
        <f t="shared" ca="1" si="1"/>
        <v>60</v>
      </c>
      <c r="M9" s="44">
        <v>2.4925865942710752</v>
      </c>
      <c r="N9" s="5">
        <f t="shared" si="2"/>
        <v>3</v>
      </c>
      <c r="O9" s="45">
        <f t="shared" ca="1" si="3"/>
        <v>60</v>
      </c>
      <c r="P9" s="44">
        <v>81.802160048350743</v>
      </c>
      <c r="Q9" s="5">
        <f t="shared" si="4"/>
        <v>3</v>
      </c>
      <c r="R9" s="45">
        <f t="shared" ca="1" si="5"/>
        <v>60</v>
      </c>
      <c r="S9" s="6">
        <v>0.63447658763263737</v>
      </c>
      <c r="T9" s="6">
        <v>0.49851731885421507</v>
      </c>
      <c r="U9" s="7">
        <v>7</v>
      </c>
      <c r="V9" s="7">
        <v>12</v>
      </c>
      <c r="W9" s="7">
        <v>8</v>
      </c>
      <c r="X9" s="7">
        <v>1</v>
      </c>
      <c r="Y9" s="44">
        <f t="shared" si="6"/>
        <v>100</v>
      </c>
      <c r="Z9" s="5">
        <f t="shared" si="7"/>
        <v>1</v>
      </c>
      <c r="AA9" s="45">
        <f t="shared" ca="1" si="8"/>
        <v>100</v>
      </c>
      <c r="AB9" s="7">
        <v>10</v>
      </c>
      <c r="AC9" s="44">
        <v>2325</v>
      </c>
      <c r="AD9" s="5">
        <f t="shared" si="9"/>
        <v>3</v>
      </c>
      <c r="AE9" s="45">
        <f t="shared" ca="1" si="10"/>
        <v>60</v>
      </c>
      <c r="AF9" s="44">
        <v>3200</v>
      </c>
      <c r="AG9" s="5">
        <f t="shared" si="11"/>
        <v>4</v>
      </c>
      <c r="AH9" s="45">
        <f t="shared" ca="1" si="12"/>
        <v>40</v>
      </c>
      <c r="AI9" s="44">
        <v>4800</v>
      </c>
      <c r="AJ9" s="5">
        <f t="shared" si="13"/>
        <v>5</v>
      </c>
      <c r="AK9" s="45">
        <f t="shared" ca="1" si="14"/>
        <v>20</v>
      </c>
      <c r="AL9" s="14">
        <v>8</v>
      </c>
      <c r="AT9" s="71" t="s">
        <v>5</v>
      </c>
      <c r="AU9" s="19">
        <v>45</v>
      </c>
      <c r="AV9" s="19">
        <v>35</v>
      </c>
      <c r="AW9" s="19">
        <v>50</v>
      </c>
      <c r="AX9" s="19">
        <v>50</v>
      </c>
      <c r="AY9" s="19">
        <v>25</v>
      </c>
      <c r="AZ9" s="19">
        <v>50</v>
      </c>
      <c r="BA9" s="19">
        <v>25</v>
      </c>
      <c r="BB9" s="19">
        <v>5</v>
      </c>
      <c r="BC9" s="19">
        <v>15</v>
      </c>
      <c r="BD9" s="19">
        <v>15</v>
      </c>
      <c r="BE9" s="19">
        <v>15</v>
      </c>
      <c r="BF9" s="19">
        <v>35</v>
      </c>
      <c r="BG9" s="19">
        <v>45</v>
      </c>
      <c r="BH9" s="19">
        <v>50</v>
      </c>
      <c r="BI9" s="19">
        <v>35</v>
      </c>
      <c r="BJ9" s="19">
        <v>50</v>
      </c>
      <c r="BK9" s="69"/>
      <c r="BL9" s="67">
        <v>9</v>
      </c>
      <c r="BM9" s="69"/>
      <c r="BN9" s="19"/>
      <c r="BO9" s="19"/>
      <c r="BP9" s="19"/>
      <c r="BQ9" s="19"/>
      <c r="BR9" s="19"/>
      <c r="BS9" s="19"/>
      <c r="BT9" s="19"/>
      <c r="BU9" s="19">
        <v>5</v>
      </c>
      <c r="BV9" s="19">
        <v>15</v>
      </c>
      <c r="BW9" s="19">
        <v>15</v>
      </c>
      <c r="BX9" s="19">
        <v>15</v>
      </c>
      <c r="BY9" s="19">
        <v>35</v>
      </c>
      <c r="BZ9" s="19">
        <v>45</v>
      </c>
      <c r="CA9" s="19">
        <v>50</v>
      </c>
      <c r="CB9" s="19">
        <v>35</v>
      </c>
      <c r="CC9" s="19">
        <v>50</v>
      </c>
    </row>
    <row r="10" spans="1:81">
      <c r="A10" s="48" t="s">
        <v>34</v>
      </c>
      <c r="B10" s="12">
        <v>12</v>
      </c>
      <c r="C10" s="29"/>
      <c r="D10" s="50"/>
      <c r="F10" s="26">
        <v>0</v>
      </c>
      <c r="G10" s="22"/>
      <c r="H10" s="23" t="s">
        <v>11</v>
      </c>
      <c r="I10" s="37">
        <v>29143027</v>
      </c>
      <c r="J10" s="44">
        <v>2.9509631926704114</v>
      </c>
      <c r="K10" s="5">
        <f t="shared" si="0"/>
        <v>4</v>
      </c>
      <c r="L10" s="45">
        <f t="shared" ca="1" si="1"/>
        <v>40</v>
      </c>
      <c r="M10" s="44">
        <v>1.7156762748083787</v>
      </c>
      <c r="N10" s="5">
        <f t="shared" si="2"/>
        <v>3</v>
      </c>
      <c r="O10" s="45">
        <f t="shared" ca="1" si="3"/>
        <v>60</v>
      </c>
      <c r="P10" s="44">
        <v>103.04351706499124</v>
      </c>
      <c r="Q10" s="5">
        <f t="shared" si="4"/>
        <v>3</v>
      </c>
      <c r="R10" s="45">
        <f t="shared" ca="1" si="5"/>
        <v>60</v>
      </c>
      <c r="S10" s="6">
        <v>0.41176230595401092</v>
      </c>
      <c r="T10" s="6">
        <v>0.30882172946550812</v>
      </c>
      <c r="U10" s="7">
        <v>10</v>
      </c>
      <c r="V10" s="7">
        <v>12</v>
      </c>
      <c r="W10" s="7">
        <v>8</v>
      </c>
      <c r="X10" s="7">
        <v>11</v>
      </c>
      <c r="Y10" s="44">
        <f t="shared" si="6"/>
        <v>87</v>
      </c>
      <c r="Z10" s="5">
        <f t="shared" si="7"/>
        <v>2</v>
      </c>
      <c r="AA10" s="45">
        <f t="shared" ca="1" si="8"/>
        <v>80</v>
      </c>
      <c r="AB10" s="7">
        <v>8</v>
      </c>
      <c r="AC10" s="44">
        <v>2350</v>
      </c>
      <c r="AD10" s="5">
        <f t="shared" si="9"/>
        <v>4</v>
      </c>
      <c r="AE10" s="45">
        <f t="shared" ca="1" si="10"/>
        <v>40</v>
      </c>
      <c r="AF10" s="44">
        <v>3075</v>
      </c>
      <c r="AG10" s="5">
        <f t="shared" si="11"/>
        <v>4</v>
      </c>
      <c r="AH10" s="45">
        <f t="shared" ca="1" si="12"/>
        <v>40</v>
      </c>
      <c r="AI10" s="44">
        <v>3750</v>
      </c>
      <c r="AJ10" s="5">
        <f t="shared" si="13"/>
        <v>3</v>
      </c>
      <c r="AK10" s="45">
        <f t="shared" ca="1" si="14"/>
        <v>60</v>
      </c>
      <c r="AL10" s="14">
        <v>9</v>
      </c>
      <c r="AT10" s="71" t="s">
        <v>9</v>
      </c>
      <c r="AU10" s="19">
        <v>35</v>
      </c>
      <c r="AV10" s="19">
        <v>25</v>
      </c>
      <c r="AW10" s="19">
        <v>60</v>
      </c>
      <c r="AX10" s="19">
        <v>50</v>
      </c>
      <c r="AY10" s="19">
        <v>35</v>
      </c>
      <c r="AZ10" s="19">
        <v>50</v>
      </c>
      <c r="BA10" s="19">
        <v>25</v>
      </c>
      <c r="BB10" s="19">
        <v>15</v>
      </c>
      <c r="BC10" s="19">
        <v>5</v>
      </c>
      <c r="BD10" s="19">
        <v>25</v>
      </c>
      <c r="BE10" s="19">
        <v>15</v>
      </c>
      <c r="BF10" s="19">
        <v>25</v>
      </c>
      <c r="BG10" s="19">
        <v>35</v>
      </c>
      <c r="BH10" s="19">
        <v>35</v>
      </c>
      <c r="BI10" s="19">
        <v>35</v>
      </c>
      <c r="BJ10" s="19">
        <v>60</v>
      </c>
      <c r="BK10" s="69"/>
      <c r="BL10" s="67">
        <v>10</v>
      </c>
      <c r="BM10" s="69"/>
      <c r="BN10" s="19"/>
      <c r="BO10" s="19"/>
      <c r="BP10" s="19"/>
      <c r="BQ10" s="19"/>
      <c r="BR10" s="19"/>
      <c r="BS10" s="19"/>
      <c r="BT10" s="19"/>
      <c r="BU10" s="19"/>
      <c r="BV10" s="19">
        <v>5</v>
      </c>
      <c r="BW10" s="19">
        <v>25</v>
      </c>
      <c r="BX10" s="19">
        <v>15</v>
      </c>
      <c r="BY10" s="19">
        <v>25</v>
      </c>
      <c r="BZ10" s="19">
        <v>35</v>
      </c>
      <c r="CA10" s="19">
        <v>35</v>
      </c>
      <c r="CB10" s="19">
        <v>35</v>
      </c>
      <c r="CC10" s="19">
        <v>60</v>
      </c>
    </row>
    <row r="11" spans="1:81">
      <c r="A11" s="48" t="s">
        <v>47</v>
      </c>
      <c r="B11" s="12">
        <v>12</v>
      </c>
      <c r="C11" s="29"/>
      <c r="D11" s="49"/>
      <c r="F11" s="26">
        <v>0</v>
      </c>
      <c r="G11" s="22"/>
      <c r="H11" s="23" t="s">
        <v>12</v>
      </c>
      <c r="I11" s="37">
        <v>6057016</v>
      </c>
      <c r="J11" s="44">
        <v>16.839975327785165</v>
      </c>
      <c r="K11" s="5">
        <f t="shared" si="0"/>
        <v>1</v>
      </c>
      <c r="L11" s="45">
        <f t="shared" ca="1" si="1"/>
        <v>100</v>
      </c>
      <c r="M11" s="44">
        <v>6.9341074879115396</v>
      </c>
      <c r="N11" s="5">
        <f t="shared" si="2"/>
        <v>1</v>
      </c>
      <c r="O11" s="45">
        <f t="shared" ca="1" si="3"/>
        <v>100</v>
      </c>
      <c r="P11" s="44">
        <v>295.02976383090288</v>
      </c>
      <c r="Q11" s="5">
        <f t="shared" si="4"/>
        <v>1</v>
      </c>
      <c r="R11" s="45">
        <f t="shared" ca="1" si="5"/>
        <v>100</v>
      </c>
      <c r="S11" s="6">
        <v>0.16509779733122712</v>
      </c>
      <c r="T11" s="6">
        <v>0.16509779733122712</v>
      </c>
      <c r="U11" s="7">
        <v>10</v>
      </c>
      <c r="V11" s="7">
        <v>21</v>
      </c>
      <c r="W11" s="7">
        <v>17</v>
      </c>
      <c r="X11" s="7">
        <v>14</v>
      </c>
      <c r="Y11" s="44">
        <f t="shared" si="6"/>
        <v>66</v>
      </c>
      <c r="Z11" s="5">
        <f t="shared" si="7"/>
        <v>4</v>
      </c>
      <c r="AA11" s="45">
        <f t="shared" ca="1" si="8"/>
        <v>40</v>
      </c>
      <c r="AB11" s="7">
        <v>8</v>
      </c>
      <c r="AC11" s="44">
        <v>2060</v>
      </c>
      <c r="AD11" s="5">
        <f t="shared" si="9"/>
        <v>3</v>
      </c>
      <c r="AE11" s="45">
        <f t="shared" ca="1" si="10"/>
        <v>60</v>
      </c>
      <c r="AF11" s="44">
        <v>2825</v>
      </c>
      <c r="AG11" s="5">
        <f t="shared" si="11"/>
        <v>3</v>
      </c>
      <c r="AH11" s="45">
        <f t="shared" ca="1" si="12"/>
        <v>60</v>
      </c>
      <c r="AI11" s="44">
        <v>3820</v>
      </c>
      <c r="AJ11" s="5">
        <f t="shared" si="13"/>
        <v>3</v>
      </c>
      <c r="AK11" s="45">
        <f t="shared" ca="1" si="14"/>
        <v>60</v>
      </c>
      <c r="AL11" s="14">
        <v>10</v>
      </c>
      <c r="AT11" s="71" t="s">
        <v>3</v>
      </c>
      <c r="AU11" s="19">
        <v>35</v>
      </c>
      <c r="AV11" s="19">
        <v>25</v>
      </c>
      <c r="AW11" s="19">
        <v>45</v>
      </c>
      <c r="AX11" s="19">
        <v>25</v>
      </c>
      <c r="AY11" s="19">
        <v>35</v>
      </c>
      <c r="AZ11" s="19">
        <v>45</v>
      </c>
      <c r="BA11" s="19">
        <v>25</v>
      </c>
      <c r="BB11" s="19">
        <v>15</v>
      </c>
      <c r="BC11" s="19">
        <v>25</v>
      </c>
      <c r="BD11" s="19">
        <v>5</v>
      </c>
      <c r="BE11" s="19">
        <v>15</v>
      </c>
      <c r="BF11" s="19">
        <v>15</v>
      </c>
      <c r="BG11" s="19">
        <v>15</v>
      </c>
      <c r="BH11" s="19">
        <v>25</v>
      </c>
      <c r="BI11" s="19">
        <v>35</v>
      </c>
      <c r="BJ11" s="19">
        <v>45</v>
      </c>
      <c r="BK11" s="69"/>
      <c r="BL11" s="67">
        <v>11</v>
      </c>
      <c r="BM11" s="69"/>
      <c r="BN11" s="19"/>
      <c r="BO11" s="19"/>
      <c r="BP11" s="19"/>
      <c r="BQ11" s="19"/>
      <c r="BR11" s="19"/>
      <c r="BS11" s="19"/>
      <c r="BT11" s="19"/>
      <c r="BU11" s="19"/>
      <c r="BV11" s="19"/>
      <c r="BW11" s="19">
        <v>5</v>
      </c>
      <c r="BX11" s="19">
        <v>15</v>
      </c>
      <c r="BY11" s="19">
        <v>15</v>
      </c>
      <c r="BZ11" s="19">
        <v>15</v>
      </c>
      <c r="CA11" s="19">
        <v>25</v>
      </c>
      <c r="CB11" s="19">
        <v>35</v>
      </c>
      <c r="CC11" s="19">
        <v>45</v>
      </c>
    </row>
    <row r="12" spans="1:81" ht="15.75" thickBot="1">
      <c r="A12" s="48" t="s">
        <v>46</v>
      </c>
      <c r="B12" s="13">
        <v>0</v>
      </c>
      <c r="C12" s="29"/>
      <c r="D12" s="49"/>
      <c r="F12" s="26">
        <v>1</v>
      </c>
      <c r="G12" s="22"/>
      <c r="H12" s="23" t="s">
        <v>13</v>
      </c>
      <c r="I12" s="37">
        <v>42452582</v>
      </c>
      <c r="J12" s="44">
        <v>4.263580481394512</v>
      </c>
      <c r="K12" s="5">
        <f t="shared" si="0"/>
        <v>4</v>
      </c>
      <c r="L12" s="45">
        <f t="shared" ca="1" si="1"/>
        <v>40</v>
      </c>
      <c r="M12" s="44">
        <v>1.8137883815877205</v>
      </c>
      <c r="N12" s="5">
        <f t="shared" si="2"/>
        <v>3</v>
      </c>
      <c r="O12" s="45">
        <f t="shared" ca="1" si="3"/>
        <v>60</v>
      </c>
      <c r="P12" s="44">
        <v>29.421060890948869</v>
      </c>
      <c r="Q12" s="5">
        <f t="shared" si="4"/>
        <v>5</v>
      </c>
      <c r="R12" s="45">
        <f t="shared" ca="1" si="5"/>
        <v>20</v>
      </c>
      <c r="S12" s="6">
        <v>0.35333539901059496</v>
      </c>
      <c r="T12" s="6">
        <v>0.40044678554534091</v>
      </c>
      <c r="U12" s="7">
        <v>4</v>
      </c>
      <c r="V12" s="7">
        <v>14</v>
      </c>
      <c r="W12" s="7">
        <v>3</v>
      </c>
      <c r="X12" s="7">
        <v>11</v>
      </c>
      <c r="Y12" s="44">
        <f t="shared" si="6"/>
        <v>96</v>
      </c>
      <c r="Z12" s="5">
        <f t="shared" si="7"/>
        <v>1</v>
      </c>
      <c r="AA12" s="45">
        <f t="shared" ca="1" si="8"/>
        <v>100</v>
      </c>
      <c r="AB12" s="7">
        <v>13</v>
      </c>
      <c r="AC12" s="44">
        <v>2455</v>
      </c>
      <c r="AD12" s="5">
        <f t="shared" si="9"/>
        <v>4</v>
      </c>
      <c r="AE12" s="45">
        <f t="shared" ca="1" si="10"/>
        <v>40</v>
      </c>
      <c r="AF12" s="44">
        <v>3125</v>
      </c>
      <c r="AG12" s="5">
        <f t="shared" si="11"/>
        <v>4</v>
      </c>
      <c r="AH12" s="45">
        <f t="shared" ca="1" si="12"/>
        <v>40</v>
      </c>
      <c r="AI12" s="44">
        <v>3795</v>
      </c>
      <c r="AJ12" s="5">
        <f t="shared" si="13"/>
        <v>3</v>
      </c>
      <c r="AK12" s="45">
        <f t="shared" ca="1" si="14"/>
        <v>60</v>
      </c>
      <c r="AL12" s="14">
        <v>11</v>
      </c>
      <c r="AT12" s="71" t="s">
        <v>7</v>
      </c>
      <c r="AU12" s="19">
        <v>35</v>
      </c>
      <c r="AV12" s="19">
        <v>25</v>
      </c>
      <c r="AW12" s="19">
        <v>55</v>
      </c>
      <c r="AX12" s="19">
        <v>45</v>
      </c>
      <c r="AY12" s="19">
        <v>25</v>
      </c>
      <c r="AZ12" s="19">
        <v>50</v>
      </c>
      <c r="BA12" s="19">
        <v>25</v>
      </c>
      <c r="BB12" s="19">
        <v>15</v>
      </c>
      <c r="BC12" s="19">
        <v>15</v>
      </c>
      <c r="BD12" s="19">
        <v>15</v>
      </c>
      <c r="BE12" s="19">
        <v>5</v>
      </c>
      <c r="BF12" s="19">
        <v>25</v>
      </c>
      <c r="BG12" s="19">
        <v>35</v>
      </c>
      <c r="BH12" s="19">
        <v>45</v>
      </c>
      <c r="BI12" s="19">
        <v>35</v>
      </c>
      <c r="BJ12" s="19">
        <v>55</v>
      </c>
      <c r="BK12" s="69"/>
      <c r="BL12" s="67">
        <v>12</v>
      </c>
      <c r="BM12" s="6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>
        <v>5</v>
      </c>
      <c r="BY12" s="19">
        <v>25</v>
      </c>
      <c r="BZ12" s="19">
        <v>35</v>
      </c>
      <c r="CA12" s="19">
        <v>45</v>
      </c>
      <c r="CB12" s="19">
        <v>35</v>
      </c>
      <c r="CC12" s="19">
        <v>55</v>
      </c>
    </row>
    <row r="13" spans="1:81" ht="15.75" thickBot="1">
      <c r="A13" s="54" t="s">
        <v>51</v>
      </c>
      <c r="B13" s="55">
        <f>SUM(B6:B12)</f>
        <v>100</v>
      </c>
      <c r="C13" s="35"/>
      <c r="D13" s="56"/>
      <c r="F13" s="26">
        <v>0</v>
      </c>
      <c r="G13" s="22"/>
      <c r="H13" s="23" t="s">
        <v>14</v>
      </c>
      <c r="I13" s="37">
        <v>28773670</v>
      </c>
      <c r="J13" s="44">
        <v>8.8970228684766308</v>
      </c>
      <c r="K13" s="5">
        <f t="shared" si="0"/>
        <v>3</v>
      </c>
      <c r="L13" s="45">
        <f t="shared" ca="1" si="1"/>
        <v>60</v>
      </c>
      <c r="M13" s="44">
        <v>2.7455656508189605</v>
      </c>
      <c r="N13" s="5">
        <f t="shared" si="2"/>
        <v>3</v>
      </c>
      <c r="O13" s="45">
        <f t="shared" ca="1" si="3"/>
        <v>60</v>
      </c>
      <c r="P13" s="44">
        <v>75.659448377631364</v>
      </c>
      <c r="Q13" s="5">
        <f t="shared" si="4"/>
        <v>3</v>
      </c>
      <c r="R13" s="45">
        <f t="shared" ca="1" si="5"/>
        <v>60</v>
      </c>
      <c r="S13" s="6">
        <v>0.20852397347992105</v>
      </c>
      <c r="T13" s="6">
        <v>0.24327796905990787</v>
      </c>
      <c r="U13" s="7">
        <v>9</v>
      </c>
      <c r="V13" s="7">
        <v>17</v>
      </c>
      <c r="W13" s="7">
        <v>10</v>
      </c>
      <c r="X13" s="7">
        <v>13</v>
      </c>
      <c r="Y13" s="44">
        <f t="shared" si="6"/>
        <v>79</v>
      </c>
      <c r="Z13" s="5">
        <f t="shared" si="7"/>
        <v>3</v>
      </c>
      <c r="AA13" s="45">
        <f t="shared" ca="1" si="8"/>
        <v>60</v>
      </c>
      <c r="AB13" s="7">
        <v>3</v>
      </c>
      <c r="AC13" s="44">
        <v>2100</v>
      </c>
      <c r="AD13" s="5">
        <f t="shared" si="9"/>
        <v>3</v>
      </c>
      <c r="AE13" s="45">
        <f t="shared" ca="1" si="10"/>
        <v>60</v>
      </c>
      <c r="AF13" s="44">
        <v>2925</v>
      </c>
      <c r="AG13" s="5">
        <f t="shared" si="11"/>
        <v>3</v>
      </c>
      <c r="AH13" s="45">
        <f t="shared" ca="1" si="12"/>
        <v>60</v>
      </c>
      <c r="AI13" s="44">
        <v>3800</v>
      </c>
      <c r="AJ13" s="5">
        <f t="shared" si="13"/>
        <v>3</v>
      </c>
      <c r="AK13" s="45">
        <f t="shared" ca="1" si="14"/>
        <v>60</v>
      </c>
      <c r="AL13" s="14">
        <v>12</v>
      </c>
      <c r="AT13" s="71" t="s">
        <v>6</v>
      </c>
      <c r="AU13" s="19">
        <v>55</v>
      </c>
      <c r="AV13" s="19">
        <v>55</v>
      </c>
      <c r="AW13" s="19">
        <v>45</v>
      </c>
      <c r="AX13" s="19">
        <v>45</v>
      </c>
      <c r="AY13" s="19">
        <v>25</v>
      </c>
      <c r="AZ13" s="19">
        <v>50</v>
      </c>
      <c r="BA13" s="19">
        <v>35</v>
      </c>
      <c r="BB13" s="19">
        <v>35</v>
      </c>
      <c r="BC13" s="19">
        <v>25</v>
      </c>
      <c r="BD13" s="19">
        <v>15</v>
      </c>
      <c r="BE13" s="19">
        <v>25</v>
      </c>
      <c r="BF13" s="19">
        <v>5</v>
      </c>
      <c r="BG13" s="19">
        <v>15</v>
      </c>
      <c r="BH13" s="19">
        <v>25</v>
      </c>
      <c r="BI13" s="19">
        <v>45</v>
      </c>
      <c r="BJ13" s="19">
        <v>45</v>
      </c>
      <c r="BK13" s="69"/>
      <c r="BL13" s="67">
        <v>13</v>
      </c>
      <c r="BM13" s="6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>
        <v>5</v>
      </c>
      <c r="BZ13" s="19">
        <v>15</v>
      </c>
      <c r="CA13" s="19">
        <v>25</v>
      </c>
      <c r="CB13" s="19">
        <v>45</v>
      </c>
      <c r="CC13" s="19">
        <v>45</v>
      </c>
    </row>
    <row r="14" spans="1:81" ht="16.5" thickTop="1" thickBot="1">
      <c r="F14" s="26">
        <v>0</v>
      </c>
      <c r="G14" s="22"/>
      <c r="H14" s="23" t="s">
        <v>15</v>
      </c>
      <c r="I14" s="37">
        <v>37691000</v>
      </c>
      <c r="J14" s="44">
        <v>4.9613966198827306</v>
      </c>
      <c r="K14" s="5">
        <f t="shared" si="0"/>
        <v>3</v>
      </c>
      <c r="L14" s="45">
        <f t="shared" ca="1" si="1"/>
        <v>60</v>
      </c>
      <c r="M14" s="44">
        <v>1.4857658326921546</v>
      </c>
      <c r="N14" s="5">
        <f t="shared" si="2"/>
        <v>4</v>
      </c>
      <c r="O14" s="45">
        <f t="shared" ca="1" si="3"/>
        <v>40</v>
      </c>
      <c r="P14" s="44">
        <v>146.8520336419835</v>
      </c>
      <c r="Q14" s="5">
        <f t="shared" si="4"/>
        <v>2</v>
      </c>
      <c r="R14" s="45">
        <f t="shared" ca="1" si="5"/>
        <v>80</v>
      </c>
      <c r="S14" s="6">
        <v>0.13265766363322809</v>
      </c>
      <c r="T14" s="6">
        <v>0.34490992544639304</v>
      </c>
      <c r="U14" s="7">
        <v>11</v>
      </c>
      <c r="V14" s="7">
        <v>20</v>
      </c>
      <c r="W14" s="7">
        <v>6</v>
      </c>
      <c r="X14" s="7">
        <v>18</v>
      </c>
      <c r="Y14" s="44">
        <f t="shared" si="6"/>
        <v>73</v>
      </c>
      <c r="Z14" s="5">
        <f t="shared" si="7"/>
        <v>3</v>
      </c>
      <c r="AA14" s="45">
        <f t="shared" ca="1" si="8"/>
        <v>60</v>
      </c>
      <c r="AB14" s="7">
        <v>2</v>
      </c>
      <c r="AC14" s="44">
        <v>2050</v>
      </c>
      <c r="AD14" s="5">
        <f t="shared" si="9"/>
        <v>3</v>
      </c>
      <c r="AE14" s="45">
        <f t="shared" ca="1" si="10"/>
        <v>60</v>
      </c>
      <c r="AF14" s="44">
        <v>2850</v>
      </c>
      <c r="AG14" s="5">
        <f t="shared" si="11"/>
        <v>3</v>
      </c>
      <c r="AH14" s="45">
        <f t="shared" ca="1" si="12"/>
        <v>60</v>
      </c>
      <c r="AI14" s="44">
        <v>3975</v>
      </c>
      <c r="AJ14" s="5">
        <f t="shared" si="13"/>
        <v>3</v>
      </c>
      <c r="AK14" s="45">
        <f t="shared" ca="1" si="14"/>
        <v>60</v>
      </c>
      <c r="AL14" s="14">
        <v>13</v>
      </c>
      <c r="AT14" s="71" t="s">
        <v>4</v>
      </c>
      <c r="AU14" s="19">
        <v>50</v>
      </c>
      <c r="AV14" s="19">
        <v>50</v>
      </c>
      <c r="AW14" s="19">
        <v>35</v>
      </c>
      <c r="AX14" s="19">
        <v>35</v>
      </c>
      <c r="AY14" s="19">
        <v>35</v>
      </c>
      <c r="AZ14" s="19">
        <v>35</v>
      </c>
      <c r="BA14" s="19">
        <v>35</v>
      </c>
      <c r="BB14" s="19">
        <v>45</v>
      </c>
      <c r="BC14" s="19">
        <v>35</v>
      </c>
      <c r="BD14" s="19">
        <v>15</v>
      </c>
      <c r="BE14" s="19">
        <v>35</v>
      </c>
      <c r="BF14" s="19">
        <v>15</v>
      </c>
      <c r="BG14" s="19">
        <v>5</v>
      </c>
      <c r="BH14" s="19">
        <v>25</v>
      </c>
      <c r="BI14" s="19">
        <v>50</v>
      </c>
      <c r="BJ14" s="19">
        <v>35</v>
      </c>
      <c r="BK14" s="69"/>
      <c r="BL14" s="67">
        <v>14</v>
      </c>
      <c r="BM14" s="6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>
        <v>5</v>
      </c>
      <c r="CA14" s="19">
        <v>25</v>
      </c>
      <c r="CB14" s="19">
        <v>50</v>
      </c>
      <c r="CC14" s="19">
        <v>35</v>
      </c>
    </row>
    <row r="15" spans="1:81" ht="16.5" thickTop="1" thickBot="1">
      <c r="A15" s="63" t="s">
        <v>67</v>
      </c>
      <c r="B15" s="64"/>
      <c r="C15" s="64"/>
      <c r="D15" s="65"/>
      <c r="F15" s="26">
        <v>0</v>
      </c>
      <c r="G15" s="22"/>
      <c r="H15" s="23" t="s">
        <v>16</v>
      </c>
      <c r="I15" s="37">
        <v>31771968</v>
      </c>
      <c r="J15" s="44">
        <v>8.1518400119249765</v>
      </c>
      <c r="K15" s="5">
        <f t="shared" si="0"/>
        <v>3</v>
      </c>
      <c r="L15" s="45">
        <f t="shared" ca="1" si="1"/>
        <v>60</v>
      </c>
      <c r="M15" s="44">
        <v>2.4864685750659197</v>
      </c>
      <c r="N15" s="5">
        <f t="shared" si="2"/>
        <v>3</v>
      </c>
      <c r="O15" s="45">
        <f t="shared" ca="1" si="3"/>
        <v>60</v>
      </c>
      <c r="P15" s="44">
        <v>131.56251447817147</v>
      </c>
      <c r="Q15" s="5">
        <f t="shared" si="4"/>
        <v>3</v>
      </c>
      <c r="R15" s="45">
        <f t="shared" ca="1" si="5"/>
        <v>60</v>
      </c>
      <c r="S15" s="6">
        <v>0.22032000032229668</v>
      </c>
      <c r="T15" s="6">
        <v>0.25179428608262477</v>
      </c>
      <c r="U15" s="7">
        <v>16</v>
      </c>
      <c r="V15" s="7">
        <v>21</v>
      </c>
      <c r="W15" s="7">
        <v>17</v>
      </c>
      <c r="X15" s="7">
        <v>13</v>
      </c>
      <c r="Y15" s="44">
        <f t="shared" si="6"/>
        <v>61</v>
      </c>
      <c r="Z15" s="5">
        <f t="shared" si="7"/>
        <v>4</v>
      </c>
      <c r="AA15" s="45">
        <f t="shared" ca="1" si="8"/>
        <v>40</v>
      </c>
      <c r="AB15" s="7">
        <v>1</v>
      </c>
      <c r="AC15" s="44">
        <v>1795</v>
      </c>
      <c r="AD15" s="5">
        <f t="shared" si="9"/>
        <v>2</v>
      </c>
      <c r="AE15" s="45">
        <f t="shared" ca="1" si="10"/>
        <v>80</v>
      </c>
      <c r="AF15" s="44">
        <v>2525</v>
      </c>
      <c r="AG15" s="5">
        <f t="shared" si="11"/>
        <v>3</v>
      </c>
      <c r="AH15" s="45">
        <f t="shared" ca="1" si="12"/>
        <v>60</v>
      </c>
      <c r="AI15" s="44">
        <v>3100</v>
      </c>
      <c r="AJ15" s="5">
        <f t="shared" si="13"/>
        <v>2</v>
      </c>
      <c r="AK15" s="45">
        <f t="shared" ca="1" si="14"/>
        <v>80</v>
      </c>
      <c r="AL15" s="14">
        <v>14</v>
      </c>
      <c r="AT15" s="71" t="s">
        <v>8</v>
      </c>
      <c r="AU15" s="19">
        <v>55</v>
      </c>
      <c r="AV15" s="19">
        <v>55</v>
      </c>
      <c r="AW15" s="19">
        <v>35</v>
      </c>
      <c r="AX15" s="19">
        <v>15</v>
      </c>
      <c r="AY15" s="19">
        <v>50</v>
      </c>
      <c r="AZ15" s="19">
        <v>25</v>
      </c>
      <c r="BA15" s="19">
        <v>50</v>
      </c>
      <c r="BB15" s="19">
        <v>50</v>
      </c>
      <c r="BC15" s="19">
        <v>35</v>
      </c>
      <c r="BD15" s="19">
        <v>25</v>
      </c>
      <c r="BE15" s="19">
        <v>45</v>
      </c>
      <c r="BF15" s="19">
        <v>25</v>
      </c>
      <c r="BG15" s="19">
        <v>25</v>
      </c>
      <c r="BH15" s="19">
        <v>5</v>
      </c>
      <c r="BI15" s="19">
        <v>50</v>
      </c>
      <c r="BJ15" s="19">
        <v>35</v>
      </c>
      <c r="BK15" s="69"/>
      <c r="BL15" s="67">
        <v>15</v>
      </c>
      <c r="BM15" s="6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>
        <v>5</v>
      </c>
      <c r="CB15" s="19">
        <v>50</v>
      </c>
      <c r="CC15" s="19">
        <v>35</v>
      </c>
    </row>
    <row r="16" spans="1:81" ht="16.5" thickTop="1" thickBot="1">
      <c r="A16" s="48" t="s">
        <v>40</v>
      </c>
      <c r="B16" s="28" t="str">
        <f>VLOOKUP(1,F1:AL17,3,FALSE)</f>
        <v>Midtown West</v>
      </c>
      <c r="C16" s="33"/>
      <c r="D16" s="49"/>
      <c r="F16" s="26">
        <v>0</v>
      </c>
      <c r="G16" s="22"/>
      <c r="H16" s="23" t="s">
        <v>17</v>
      </c>
      <c r="I16" s="37">
        <v>60190000</v>
      </c>
      <c r="J16" s="44">
        <v>0.46519355374646953</v>
      </c>
      <c r="K16" s="5">
        <f t="shared" si="0"/>
        <v>5</v>
      </c>
      <c r="L16" s="45">
        <f t="shared" ca="1" si="1"/>
        <v>20</v>
      </c>
      <c r="M16" s="44">
        <v>3.3228110981890678E-2</v>
      </c>
      <c r="N16" s="5">
        <f t="shared" si="2"/>
        <v>5</v>
      </c>
      <c r="O16" s="45">
        <f t="shared" ca="1" si="3"/>
        <v>20</v>
      </c>
      <c r="P16" s="44">
        <v>44.160159494932714</v>
      </c>
      <c r="Q16" s="5">
        <f t="shared" si="4"/>
        <v>4</v>
      </c>
      <c r="R16" s="45">
        <f t="shared" ca="1" si="5"/>
        <v>40</v>
      </c>
      <c r="S16" s="6">
        <v>0.11629838843661738</v>
      </c>
      <c r="T16" s="6">
        <v>0.19936866589134405</v>
      </c>
      <c r="U16" s="7">
        <v>14</v>
      </c>
      <c r="V16" s="7">
        <v>24</v>
      </c>
      <c r="W16" s="7">
        <v>15</v>
      </c>
      <c r="X16" s="7">
        <v>27</v>
      </c>
      <c r="Y16" s="44">
        <f t="shared" si="6"/>
        <v>48</v>
      </c>
      <c r="Z16" s="5">
        <f t="shared" si="7"/>
        <v>5</v>
      </c>
      <c r="AA16" s="45">
        <f t="shared" ca="1" si="8"/>
        <v>20</v>
      </c>
      <c r="AB16" s="7">
        <v>4</v>
      </c>
      <c r="AC16" s="44">
        <v>1725</v>
      </c>
      <c r="AD16" s="5">
        <f t="shared" si="9"/>
        <v>1</v>
      </c>
      <c r="AE16" s="45">
        <f t="shared" ca="1" si="10"/>
        <v>100</v>
      </c>
      <c r="AF16" s="44">
        <v>1950</v>
      </c>
      <c r="AG16" s="5">
        <f t="shared" si="11"/>
        <v>1</v>
      </c>
      <c r="AH16" s="45">
        <f t="shared" ca="1" si="12"/>
        <v>100</v>
      </c>
      <c r="AI16" s="44">
        <v>2500</v>
      </c>
      <c r="AJ16" s="5">
        <f t="shared" si="13"/>
        <v>1</v>
      </c>
      <c r="AK16" s="45">
        <f t="shared" ca="1" si="14"/>
        <v>100</v>
      </c>
      <c r="AL16" s="14">
        <v>15</v>
      </c>
      <c r="AT16" s="71" t="s">
        <v>14</v>
      </c>
      <c r="AU16" s="19">
        <v>25</v>
      </c>
      <c r="AV16" s="19">
        <v>15</v>
      </c>
      <c r="AW16" s="19">
        <v>50</v>
      </c>
      <c r="AX16" s="19">
        <v>45</v>
      </c>
      <c r="AY16" s="19">
        <v>25</v>
      </c>
      <c r="AZ16" s="19">
        <v>25</v>
      </c>
      <c r="BA16" s="19">
        <v>15</v>
      </c>
      <c r="BB16" s="19">
        <v>35</v>
      </c>
      <c r="BC16" s="19">
        <v>35</v>
      </c>
      <c r="BD16" s="19">
        <v>35</v>
      </c>
      <c r="BE16" s="19">
        <v>35</v>
      </c>
      <c r="BF16" s="19">
        <v>45</v>
      </c>
      <c r="BG16" s="19">
        <v>50</v>
      </c>
      <c r="BH16" s="19">
        <v>50</v>
      </c>
      <c r="BI16" s="19">
        <v>5</v>
      </c>
      <c r="BJ16" s="19">
        <v>50</v>
      </c>
      <c r="BK16" s="69"/>
      <c r="BL16" s="67">
        <v>16</v>
      </c>
      <c r="BM16" s="6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>
        <v>5</v>
      </c>
      <c r="CC16" s="19">
        <v>50</v>
      </c>
    </row>
    <row r="17" spans="1:81" ht="16.5" thickTop="1" thickBot="1">
      <c r="A17" s="48"/>
      <c r="B17" s="22"/>
      <c r="C17" s="53"/>
      <c r="D17" s="49"/>
      <c r="F17" s="27">
        <v>0</v>
      </c>
      <c r="G17" s="22"/>
      <c r="H17" s="24" t="s">
        <v>18</v>
      </c>
      <c r="I17" s="38">
        <v>55563000</v>
      </c>
      <c r="J17" s="46">
        <v>0.62991559131076436</v>
      </c>
      <c r="K17" s="8">
        <f>IF(J17&gt;J$24,1,IF(J17&gt;J$23,2,IF(J17&gt;J$22,3,IF(J17&gt;J$21,4,5))))</f>
        <v>5</v>
      </c>
      <c r="L17" s="47">
        <f t="shared" ca="1" si="1"/>
        <v>20</v>
      </c>
      <c r="M17" s="46">
        <v>0.41394453143278803</v>
      </c>
      <c r="N17" s="8">
        <f t="shared" si="2"/>
        <v>4</v>
      </c>
      <c r="O17" s="47">
        <f t="shared" ca="1" si="3"/>
        <v>40</v>
      </c>
      <c r="P17" s="46">
        <v>168.52941705811423</v>
      </c>
      <c r="Q17" s="8">
        <f t="shared" si="4"/>
        <v>1</v>
      </c>
      <c r="R17" s="47">
        <f t="shared" ca="1" si="5"/>
        <v>100</v>
      </c>
      <c r="S17" s="9">
        <v>0.17997588323164695</v>
      </c>
      <c r="T17" s="9">
        <v>0.28796141317063512</v>
      </c>
      <c r="U17" s="10">
        <v>25</v>
      </c>
      <c r="V17" s="10">
        <v>30</v>
      </c>
      <c r="W17" s="10">
        <v>25</v>
      </c>
      <c r="X17" s="10">
        <v>20</v>
      </c>
      <c r="Y17" s="46">
        <f t="shared" si="6"/>
        <v>28</v>
      </c>
      <c r="Z17" s="8">
        <f t="shared" si="7"/>
        <v>5</v>
      </c>
      <c r="AA17" s="47">
        <f t="shared" ca="1" si="8"/>
        <v>20</v>
      </c>
      <c r="AB17" s="10">
        <v>7</v>
      </c>
      <c r="AC17" s="46">
        <v>1300</v>
      </c>
      <c r="AD17" s="8">
        <f t="shared" si="9"/>
        <v>1</v>
      </c>
      <c r="AE17" s="47">
        <f t="shared" ca="1" si="10"/>
        <v>100</v>
      </c>
      <c r="AF17" s="46">
        <v>1572.5</v>
      </c>
      <c r="AG17" s="8">
        <f t="shared" si="11"/>
        <v>1</v>
      </c>
      <c r="AH17" s="47">
        <f t="shared" ca="1" si="12"/>
        <v>100</v>
      </c>
      <c r="AI17" s="46">
        <v>2175</v>
      </c>
      <c r="AJ17" s="8">
        <f t="shared" si="13"/>
        <v>1</v>
      </c>
      <c r="AK17" s="47">
        <f t="shared" ca="1" si="14"/>
        <v>100</v>
      </c>
      <c r="AL17" s="15">
        <v>16</v>
      </c>
      <c r="AS17" s="72"/>
      <c r="AT17" s="71" t="s">
        <v>17</v>
      </c>
      <c r="AU17" s="19">
        <v>25</v>
      </c>
      <c r="AV17" s="19">
        <v>45</v>
      </c>
      <c r="AW17" s="19">
        <v>15</v>
      </c>
      <c r="AX17" s="19">
        <v>35</v>
      </c>
      <c r="AY17" s="19">
        <v>55</v>
      </c>
      <c r="AZ17" s="19">
        <v>25</v>
      </c>
      <c r="BA17" s="19">
        <v>55</v>
      </c>
      <c r="BB17" s="19">
        <v>50</v>
      </c>
      <c r="BC17" s="19">
        <v>60</v>
      </c>
      <c r="BD17" s="19">
        <v>45</v>
      </c>
      <c r="BE17" s="19">
        <v>55</v>
      </c>
      <c r="BF17" s="19">
        <v>45</v>
      </c>
      <c r="BG17" s="19">
        <v>35</v>
      </c>
      <c r="BH17" s="19">
        <v>35</v>
      </c>
      <c r="BI17" s="19">
        <v>50</v>
      </c>
      <c r="BJ17" s="19">
        <v>5</v>
      </c>
      <c r="BK17" s="69"/>
      <c r="BL17" s="67">
        <v>17</v>
      </c>
      <c r="BM17" s="6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>
        <v>5</v>
      </c>
    </row>
    <row r="18" spans="1:81" ht="15.75" thickTop="1">
      <c r="A18" s="48" t="s">
        <v>71</v>
      </c>
      <c r="B18" s="31">
        <f ca="1">OFFSET(AC1,VLOOKUP(B16,H2:AL17,31,FALSE),3*VLOOKUP(B3,AN1:AO3,2,FALSE),1)</f>
        <v>3125</v>
      </c>
      <c r="C18" s="34" t="s">
        <v>53</v>
      </c>
      <c r="D18" s="57">
        <f>B4</f>
        <v>10000</v>
      </c>
      <c r="F18" s="30">
        <f>SUM(F2:F17)</f>
        <v>1</v>
      </c>
      <c r="J18" s="2">
        <f>AVERAGE(J2:J17)</f>
        <v>6.982337294244692</v>
      </c>
      <c r="K18" s="2"/>
      <c r="L18" s="2"/>
      <c r="M18" s="2">
        <f>AVERAGE(M2:M17)</f>
        <v>3.0471436131625254</v>
      </c>
      <c r="N18" s="2"/>
      <c r="O18" s="2"/>
      <c r="P18" s="2">
        <f t="shared" ref="P18" si="15">AVERAGE(P2:P17)</f>
        <v>103.0156359183075</v>
      </c>
      <c r="Y18" s="2">
        <f t="shared" ref="Y18" si="16">AVERAGE(Y2:Y17)</f>
        <v>77.125</v>
      </c>
      <c r="AB18" s="2"/>
      <c r="AC18" s="2">
        <f t="shared" ref="AC18" si="17">AVERAGE(AC2:AC17)</f>
        <v>2153.75</v>
      </c>
      <c r="AF18" s="2">
        <f t="shared" ref="AF18" si="18">AVERAGE(AF2:AF17)</f>
        <v>2764.5625</v>
      </c>
      <c r="AI18" s="2">
        <f t="shared" ref="AI18" si="19">AVERAGE(AI2:AI17)</f>
        <v>3780.625</v>
      </c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73"/>
      <c r="BL18" s="66"/>
      <c r="BM18" s="66"/>
      <c r="BN18" s="66"/>
      <c r="BO18" s="66"/>
      <c r="BP18" s="66"/>
    </row>
    <row r="19" spans="1:81">
      <c r="A19" s="48" t="s">
        <v>70</v>
      </c>
      <c r="B19" s="1">
        <f>HLOOKUP(B2,AU1:BJ17,VLOOKUP(B16,AT2:BL17,19,FALSE),FALSE)</f>
        <v>25</v>
      </c>
      <c r="C19" s="53"/>
      <c r="D19" s="49"/>
      <c r="F19" s="29" t="s">
        <v>52</v>
      </c>
      <c r="J19" s="2">
        <f>STDEV(J2:J17)</f>
        <v>4.6979601286799921</v>
      </c>
      <c r="K19" s="2"/>
      <c r="L19" s="2"/>
      <c r="M19" s="2">
        <f>STDEV(M2:M17)</f>
        <v>2.7074894612797151</v>
      </c>
      <c r="N19" s="2"/>
      <c r="O19" s="2"/>
      <c r="P19" s="2">
        <f t="shared" ref="P19" si="20">STDEV(P2:P17)</f>
        <v>64.578851461373574</v>
      </c>
      <c r="Y19" s="2">
        <f t="shared" ref="Y19" si="21">STDEV(Y2:Y17)</f>
        <v>18.736328348958875</v>
      </c>
      <c r="AB19" s="2"/>
      <c r="AC19" s="2">
        <f t="shared" ref="AC19" si="22">STDEV(AC2:AC17)</f>
        <v>375.30099031754946</v>
      </c>
      <c r="AF19" s="2">
        <f t="shared" ref="AF19" si="23">STDEV(AF2:AF17)</f>
        <v>506.13377266621256</v>
      </c>
      <c r="AI19" s="2">
        <f t="shared" ref="AI19" si="24">STDEV(AI2:AI17)</f>
        <v>859.44046720332335</v>
      </c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73"/>
      <c r="BL19" s="66"/>
      <c r="BM19" s="66"/>
      <c r="BN19" s="66"/>
      <c r="BO19" s="66"/>
      <c r="BP19" s="66"/>
    </row>
    <row r="20" spans="1:81">
      <c r="A20" s="48" t="s">
        <v>66</v>
      </c>
      <c r="B20" s="68">
        <f ca="1">B6*VLOOKUP($B$16,$H$1:$AL$17,24+VLOOKUP(B3,AN1:AO3,2,FALSE)*3,FALSE)-MAX(B18-D18,0)*10000</f>
        <v>1600</v>
      </c>
      <c r="C20" s="53"/>
      <c r="D20" s="49"/>
      <c r="F20" s="29">
        <v>1</v>
      </c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73"/>
      <c r="BL20" s="66"/>
      <c r="BM20" s="66"/>
      <c r="BN20" s="66"/>
      <c r="BO20" s="66"/>
      <c r="BP20" s="66"/>
    </row>
    <row r="21" spans="1:81">
      <c r="A21" s="48" t="s">
        <v>61</v>
      </c>
      <c r="B21" s="4">
        <f ca="1">B7*VLOOKUP($B$16,$H$1:$AL$17,5,FALSE)</f>
        <v>480</v>
      </c>
      <c r="C21" s="53"/>
      <c r="D21" s="49"/>
      <c r="J21" s="2">
        <f>J18-J19</f>
        <v>2.2843771655646998</v>
      </c>
      <c r="M21" s="2">
        <f>M18-M19</f>
        <v>0.33965415188281023</v>
      </c>
      <c r="N21" s="2"/>
      <c r="O21" s="2"/>
      <c r="P21" s="2">
        <f t="shared" ref="P21" si="25">P18-P19</f>
        <v>38.436784456933921</v>
      </c>
      <c r="Y21" s="2">
        <f t="shared" ref="Y21" si="26">Y18-Y19</f>
        <v>58.388671651041122</v>
      </c>
      <c r="AB21" s="2"/>
      <c r="AC21" s="2">
        <f t="shared" ref="AC21" si="27">AC18-AC19</f>
        <v>1778.4490096824507</v>
      </c>
      <c r="AF21" s="2">
        <f t="shared" ref="AF21" si="28">AF18-AF19</f>
        <v>2258.4287273337873</v>
      </c>
      <c r="AI21" s="2">
        <f t="shared" ref="AI21" si="29">AI18-AI19</f>
        <v>2921.1845327966766</v>
      </c>
      <c r="AT21" s="67"/>
      <c r="AU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73"/>
      <c r="BL21" s="66"/>
      <c r="BM21" s="66"/>
      <c r="BN21" s="66"/>
      <c r="BO21" s="66"/>
      <c r="BP21" s="66"/>
    </row>
    <row r="22" spans="1:81">
      <c r="A22" s="48" t="s">
        <v>62</v>
      </c>
      <c r="B22" s="4">
        <f ca="1">B8*VLOOKUP($B$16,$H$1:$AL$17,8,FALSE)</f>
        <v>720</v>
      </c>
      <c r="C22" s="53"/>
      <c r="D22" s="49"/>
      <c r="J22" s="2">
        <f>J18-J19/2</f>
        <v>4.6333572299046963</v>
      </c>
      <c r="M22" s="2">
        <f>M18-M19/2</f>
        <v>1.6933988825226678</v>
      </c>
      <c r="N22" s="2"/>
      <c r="O22" s="2"/>
      <c r="P22" s="2">
        <f t="shared" ref="P22" si="30">P18-P19/2</f>
        <v>70.726210187620708</v>
      </c>
      <c r="Y22" s="2">
        <f t="shared" ref="Y22" si="31">Y18-Y19/2</f>
        <v>67.756835825520568</v>
      </c>
      <c r="AB22" s="2"/>
      <c r="AC22" s="2">
        <f t="shared" ref="AC22" si="32">AC18-AC19/2</f>
        <v>1966.0995048412253</v>
      </c>
      <c r="AF22" s="2">
        <f t="shared" ref="AF22" si="33">AF18-AF19/2</f>
        <v>2511.4956136668939</v>
      </c>
      <c r="AI22" s="2">
        <f t="shared" ref="AI22" si="34">AI18-AI19/2</f>
        <v>3350.9047663983383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73"/>
      <c r="BL22" s="66"/>
      <c r="BM22" s="66"/>
      <c r="BN22" s="66"/>
      <c r="BO22" s="66"/>
      <c r="BP22" s="66"/>
    </row>
    <row r="23" spans="1:81">
      <c r="A23" s="48" t="s">
        <v>63</v>
      </c>
      <c r="B23" s="4">
        <f ca="1">B9*VLOOKUP($B$16,$H$1:$AL$17,11,FALSE)</f>
        <v>240</v>
      </c>
      <c r="C23" s="53"/>
      <c r="D23" s="49"/>
      <c r="J23" s="2">
        <f>J18+J19/2</f>
        <v>9.3313173585846876</v>
      </c>
      <c r="M23" s="2">
        <f>M18+M19/2</f>
        <v>4.4008883438023831</v>
      </c>
      <c r="N23" s="2"/>
      <c r="O23" s="2"/>
      <c r="P23" s="2">
        <f t="shared" ref="P23" si="35">P18+P19/2</f>
        <v>135.3050616489943</v>
      </c>
      <c r="Y23" s="2">
        <f t="shared" ref="Y23" si="36">Y18+Y19/2</f>
        <v>86.493164174479432</v>
      </c>
      <c r="AB23" s="2"/>
      <c r="AC23" s="2">
        <f t="shared" ref="AC23" si="37">AC18+AC19/2</f>
        <v>2341.4004951587749</v>
      </c>
      <c r="AF23" s="2">
        <f t="shared" ref="AF23" si="38">AF18+AF19/2</f>
        <v>3017.6293863331061</v>
      </c>
      <c r="AI23" s="2">
        <f t="shared" ref="AI23" si="39">AI18+AI19/2</f>
        <v>4210.3452336016617</v>
      </c>
    </row>
    <row r="24" spans="1:81">
      <c r="A24" s="48" t="s">
        <v>64</v>
      </c>
      <c r="B24" s="4">
        <f ca="1">B10*VLOOKUP($B$16,$H$1:$AL$17,20,FALSE)</f>
        <v>1200</v>
      </c>
      <c r="C24" s="53"/>
      <c r="D24" s="49"/>
      <c r="J24" s="2">
        <f>J18+J19</f>
        <v>11.680297422924685</v>
      </c>
      <c r="M24" s="2">
        <f>M18+M19</f>
        <v>5.7546330744422409</v>
      </c>
      <c r="N24" s="2"/>
      <c r="O24" s="2"/>
      <c r="P24" s="2">
        <f t="shared" ref="P24" si="40">P18+P19</f>
        <v>167.59448737968108</v>
      </c>
      <c r="Y24" s="2">
        <f t="shared" ref="Y24" si="41">Y18+Y19</f>
        <v>95.861328348958878</v>
      </c>
      <c r="AB24" s="2"/>
      <c r="AC24" s="2">
        <f t="shared" ref="AC24" si="42">AC18+AC19</f>
        <v>2529.0509903175493</v>
      </c>
      <c r="AF24" s="2">
        <f t="shared" ref="AF24" si="43">AF18+AF19</f>
        <v>3270.6962726662127</v>
      </c>
      <c r="AI24" s="2">
        <f t="shared" ref="AI24" si="44">AI18+AI19</f>
        <v>4640.0654672033234</v>
      </c>
    </row>
    <row r="25" spans="1:81" ht="15.75" thickBot="1">
      <c r="A25" s="48" t="s">
        <v>69</v>
      </c>
      <c r="B25" s="3">
        <f>10/6*B11*(60-B19)-10000*MAX(B19-B5,0)</f>
        <v>700</v>
      </c>
      <c r="C25" s="53"/>
      <c r="D25" s="49"/>
      <c r="H25" s="53"/>
      <c r="I25" s="53"/>
      <c r="J25" s="53"/>
      <c r="K25" s="53"/>
    </row>
    <row r="26" spans="1:81" ht="15.75" thickBot="1">
      <c r="A26" s="48" t="s">
        <v>44</v>
      </c>
      <c r="B26" s="36">
        <f ca="1">SUM(B20:B25)</f>
        <v>4940</v>
      </c>
      <c r="C26" s="53"/>
      <c r="D26" s="49"/>
      <c r="H26" s="70"/>
      <c r="I26" s="53"/>
      <c r="J26" s="53"/>
      <c r="K26" s="53"/>
    </row>
    <row r="27" spans="1:81" ht="15.75" thickBot="1">
      <c r="A27" s="54"/>
      <c r="B27" s="58"/>
      <c r="C27" s="59"/>
      <c r="D27" s="56"/>
      <c r="H27" s="70"/>
      <c r="I27" s="53"/>
      <c r="J27" s="53"/>
      <c r="K27" s="53"/>
    </row>
    <row r="28" spans="1:81" ht="15.75" thickTop="1">
      <c r="H28" s="70"/>
      <c r="I28" s="53"/>
      <c r="J28" s="53"/>
      <c r="K28" s="53"/>
    </row>
    <row r="29" spans="1:81">
      <c r="H29" s="70"/>
      <c r="I29" s="53"/>
      <c r="J29" s="53"/>
      <c r="K29" s="53"/>
    </row>
    <row r="30" spans="1:81">
      <c r="H30" s="70"/>
      <c r="I30" s="53"/>
      <c r="J30" s="53"/>
      <c r="K30" s="53"/>
    </row>
    <row r="31" spans="1:81">
      <c r="H31" s="70"/>
      <c r="I31" s="53"/>
      <c r="J31" s="53"/>
      <c r="K31" s="53"/>
    </row>
    <row r="32" spans="1:81">
      <c r="H32" s="70"/>
      <c r="I32" s="53"/>
      <c r="J32" s="53"/>
      <c r="K32" s="53"/>
    </row>
    <row r="33" spans="8:11">
      <c r="H33" s="70"/>
      <c r="I33" s="53"/>
      <c r="J33" s="53"/>
      <c r="K33" s="53"/>
    </row>
    <row r="34" spans="8:11">
      <c r="H34" s="70"/>
      <c r="I34" s="53"/>
      <c r="J34" s="53"/>
      <c r="K34" s="53"/>
    </row>
    <row r="35" spans="8:11">
      <c r="H35" s="70"/>
      <c r="I35" s="53"/>
      <c r="J35" s="53"/>
      <c r="K35" s="53"/>
    </row>
    <row r="36" spans="8:11">
      <c r="H36" s="70"/>
      <c r="I36" s="53"/>
      <c r="J36" s="53"/>
      <c r="K36" s="53"/>
    </row>
    <row r="37" spans="8:11">
      <c r="H37" s="70"/>
      <c r="I37" s="53"/>
      <c r="J37" s="53"/>
      <c r="K37" s="53"/>
    </row>
    <row r="38" spans="8:11">
      <c r="H38" s="70"/>
      <c r="I38" s="53"/>
      <c r="J38" s="53"/>
      <c r="K38" s="53"/>
    </row>
    <row r="39" spans="8:11">
      <c r="H39" s="70"/>
      <c r="I39" s="53"/>
      <c r="J39" s="53"/>
      <c r="K39" s="53"/>
    </row>
    <row r="40" spans="8:11">
      <c r="H40" s="70"/>
      <c r="I40" s="53"/>
      <c r="J40" s="53"/>
      <c r="K40" s="53"/>
    </row>
    <row r="41" spans="8:11">
      <c r="H41" s="70"/>
      <c r="I41" s="53"/>
      <c r="J41" s="53"/>
      <c r="K41" s="53"/>
    </row>
    <row r="42" spans="8:11">
      <c r="H42" s="53"/>
      <c r="I42" s="53"/>
      <c r="J42" s="53"/>
      <c r="K42" s="53"/>
    </row>
    <row r="43" spans="8:11">
      <c r="H43" s="53"/>
      <c r="I43" s="53"/>
      <c r="J43" s="53"/>
      <c r="K43" s="53"/>
    </row>
    <row r="44" spans="8:11">
      <c r="H44" s="53"/>
      <c r="I44" s="53"/>
      <c r="J44" s="53"/>
      <c r="K44" s="53"/>
    </row>
    <row r="45" spans="8:11">
      <c r="H45" s="53"/>
      <c r="I45" s="53"/>
      <c r="J45" s="53"/>
      <c r="K45" s="53"/>
    </row>
    <row r="46" spans="8:11">
      <c r="H46" s="53"/>
      <c r="I46" s="53"/>
      <c r="J46" s="53"/>
      <c r="K46" s="53"/>
    </row>
    <row r="47" spans="8:11">
      <c r="H47" s="53"/>
      <c r="I47" s="53"/>
      <c r="J47" s="53"/>
      <c r="K47" s="53"/>
    </row>
    <row r="48" spans="8:11">
      <c r="H48" s="53"/>
      <c r="I48" s="53"/>
      <c r="J48" s="53"/>
      <c r="K48" s="53"/>
    </row>
    <row r="49" spans="8:11">
      <c r="H49" s="53"/>
      <c r="I49" s="53"/>
      <c r="J49" s="53"/>
      <c r="K49" s="53"/>
    </row>
    <row r="50" spans="8:11">
      <c r="H50" s="53"/>
      <c r="I50" s="53"/>
      <c r="J50" s="53"/>
      <c r="K50" s="53"/>
    </row>
    <row r="51" spans="8:11">
      <c r="H51" s="53"/>
      <c r="I51" s="53"/>
      <c r="J51" s="53"/>
      <c r="K51" s="53"/>
    </row>
    <row r="52" spans="8:11">
      <c r="H52" s="53"/>
      <c r="I52" s="53"/>
      <c r="J52" s="53"/>
      <c r="K52" s="53"/>
    </row>
  </sheetData>
  <dataValidations count="2">
    <dataValidation type="list" allowBlank="1" showInputMessage="1" showErrorMessage="1" sqref="B2">
      <formula1>$H$2:$H$17</formula1>
    </dataValidation>
    <dataValidation type="list" allowBlank="1" showInputMessage="1" showErrorMessage="1" sqref="B3">
      <formula1>$AN$1:$AN$3</formula1>
    </dataValidation>
  </dataValidations>
  <pageMargins left="0.7" right="0.7" top="0.75" bottom="0.75" header="0.3" footer="0.3"/>
  <pageSetup paperSize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0" sqref="D10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Yair</dc:creator>
  <cp:lastModifiedBy>krr270</cp:lastModifiedBy>
  <dcterms:created xsi:type="dcterms:W3CDTF">2011-12-05T23:01:00Z</dcterms:created>
  <dcterms:modified xsi:type="dcterms:W3CDTF">2011-12-07T20:34:38Z</dcterms:modified>
</cp:coreProperties>
</file>